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Irena Fajfrová\Documents\Zakázky\Město 2023\"/>
    </mc:Choice>
  </mc:AlternateContent>
  <xr:revisionPtr revIDLastSave="0" documentId="13_ncr:1_{5590F76E-44AE-4DE1-A116-EB83C8BD67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Mesto1147 - Chodník u ČD ..." sheetId="2" r:id="rId2"/>
    <sheet name="Seznam figur" sheetId="3" r:id="rId3"/>
  </sheets>
  <definedNames>
    <definedName name="_xlnm._FilterDatabase" localSheetId="1" hidden="1">'Mesto1147 - Chodník u ČD ...'!$C$120:$K$185</definedName>
    <definedName name="_xlnm.Print_Titles" localSheetId="1">'Mesto1147 - Chodník u ČD ...'!$120:$120</definedName>
    <definedName name="_xlnm.Print_Titles" localSheetId="0">'Rekapitulace stavby'!$92:$92</definedName>
    <definedName name="_xlnm.Print_Titles" localSheetId="2">'Seznam figur'!$9:$9</definedName>
    <definedName name="_xlnm.Print_Area" localSheetId="1">'Mesto1147 - Chodník u ČD ...'!$C$4:$J$76,'Mesto1147 - Chodník u ČD ...'!$C$82:$J$104,'Mesto1147 - Chodník u ČD ...'!$C$110:$K$185</definedName>
    <definedName name="_xlnm.Print_Area" localSheetId="0">'Rekapitulace stavby'!$D$4:$AO$76,'Rekapitulace stavby'!$C$82:$AQ$96</definedName>
    <definedName name="_xlnm.Print_Area" localSheetId="2">'Seznam figur'!$C$4:$G$22</definedName>
  </definedNames>
  <calcPr calcId="181029"/>
</workbook>
</file>

<file path=xl/calcChain.xml><?xml version="1.0" encoding="utf-8"?>
<calcChain xmlns="http://schemas.openxmlformats.org/spreadsheetml/2006/main">
  <c r="D7" i="3" l="1"/>
  <c r="J35" i="2"/>
  <c r="J34" i="2"/>
  <c r="AY95" i="1" s="1"/>
  <c r="J33" i="2"/>
  <c r="AX95" i="1"/>
  <c r="BI185" i="2"/>
  <c r="BH185" i="2"/>
  <c r="BG185" i="2"/>
  <c r="BF185" i="2"/>
  <c r="T185" i="2"/>
  <c r="T184" i="2" s="1"/>
  <c r="R185" i="2"/>
  <c r="R184" i="2"/>
  <c r="P185" i="2"/>
  <c r="P184" i="2" s="1"/>
  <c r="BI183" i="2"/>
  <c r="BH183" i="2"/>
  <c r="BG183" i="2"/>
  <c r="BF183" i="2"/>
  <c r="T183" i="2"/>
  <c r="T182" i="2"/>
  <c r="T181" i="2" s="1"/>
  <c r="R183" i="2"/>
  <c r="R182" i="2" s="1"/>
  <c r="R181" i="2" s="1"/>
  <c r="P183" i="2"/>
  <c r="P182" i="2" s="1"/>
  <c r="P181" i="2" s="1"/>
  <c r="BI180" i="2"/>
  <c r="BH180" i="2"/>
  <c r="BG180" i="2"/>
  <c r="BF180" i="2"/>
  <c r="T180" i="2"/>
  <c r="T179" i="2" s="1"/>
  <c r="R180" i="2"/>
  <c r="R179" i="2" s="1"/>
  <c r="P180" i="2"/>
  <c r="P179" i="2" s="1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J118" i="2"/>
  <c r="F117" i="2"/>
  <c r="F115" i="2"/>
  <c r="E113" i="2"/>
  <c r="J90" i="2"/>
  <c r="F89" i="2"/>
  <c r="F87" i="2"/>
  <c r="E85" i="2"/>
  <c r="J19" i="2"/>
  <c r="E19" i="2"/>
  <c r="J89" i="2" s="1"/>
  <c r="J18" i="2"/>
  <c r="J16" i="2"/>
  <c r="E16" i="2"/>
  <c r="F118" i="2" s="1"/>
  <c r="J15" i="2"/>
  <c r="J10" i="2"/>
  <c r="J87" i="2"/>
  <c r="L90" i="1"/>
  <c r="AM90" i="1"/>
  <c r="AM89" i="1"/>
  <c r="L89" i="1"/>
  <c r="AM87" i="1"/>
  <c r="L87" i="1"/>
  <c r="L85" i="1"/>
  <c r="L84" i="1"/>
  <c r="J180" i="2"/>
  <c r="BK175" i="2"/>
  <c r="J168" i="2"/>
  <c r="BK165" i="2"/>
  <c r="J159" i="2"/>
  <c r="BK152" i="2"/>
  <c r="BK146" i="2"/>
  <c r="BK142" i="2"/>
  <c r="BK138" i="2"/>
  <c r="J129" i="2"/>
  <c r="J124" i="2"/>
  <c r="J185" i="2"/>
  <c r="BK180" i="2"/>
  <c r="J177" i="2"/>
  <c r="BK172" i="2"/>
  <c r="BK166" i="2"/>
  <c r="BK159" i="2"/>
  <c r="BK148" i="2"/>
  <c r="J138" i="2"/>
  <c r="BK136" i="2"/>
  <c r="BK127" i="2"/>
  <c r="J125" i="2"/>
  <c r="BK185" i="2"/>
  <c r="BK174" i="2"/>
  <c r="BK168" i="2"/>
  <c r="BK161" i="2"/>
  <c r="J152" i="2"/>
  <c r="J148" i="2"/>
  <c r="BK144" i="2"/>
  <c r="J140" i="2"/>
  <c r="J133" i="2"/>
  <c r="J172" i="2"/>
  <c r="BK133" i="2"/>
  <c r="BK129" i="2"/>
  <c r="J126" i="2"/>
  <c r="J178" i="2"/>
  <c r="BK177" i="2"/>
  <c r="BK170" i="2"/>
  <c r="J166" i="2"/>
  <c r="J163" i="2"/>
  <c r="BK156" i="2"/>
  <c r="BK151" i="2"/>
  <c r="J144" i="2"/>
  <c r="J130" i="2"/>
  <c r="J127" i="2"/>
  <c r="J183" i="2"/>
  <c r="BK178" i="2"/>
  <c r="J175" i="2"/>
  <c r="J174" i="2"/>
  <c r="BK163" i="2"/>
  <c r="J161" i="2"/>
  <c r="J151" i="2"/>
  <c r="BK140" i="2"/>
  <c r="BK137" i="2"/>
  <c r="J128" i="2"/>
  <c r="BK126" i="2"/>
  <c r="AS94" i="1"/>
  <c r="BK183" i="2"/>
  <c r="J170" i="2"/>
  <c r="J165" i="2"/>
  <c r="J156" i="2"/>
  <c r="J146" i="2"/>
  <c r="J142" i="2"/>
  <c r="J137" i="2"/>
  <c r="BK125" i="2"/>
  <c r="BK124" i="2"/>
  <c r="J136" i="2"/>
  <c r="BK130" i="2"/>
  <c r="BK128" i="2"/>
  <c r="R123" i="2" l="1"/>
  <c r="P132" i="2"/>
  <c r="R150" i="2"/>
  <c r="P164" i="2"/>
  <c r="P123" i="2"/>
  <c r="T132" i="2"/>
  <c r="P150" i="2"/>
  <c r="R164" i="2"/>
  <c r="BK132" i="2"/>
  <c r="J132" i="2" s="1"/>
  <c r="J97" i="2" s="1"/>
  <c r="BK150" i="2"/>
  <c r="J150" i="2" s="1"/>
  <c r="J98" i="2" s="1"/>
  <c r="BK164" i="2"/>
  <c r="J164" i="2"/>
  <c r="J99" i="2" s="1"/>
  <c r="BK123" i="2"/>
  <c r="J123" i="2" s="1"/>
  <c r="J96" i="2" s="1"/>
  <c r="T123" i="2"/>
  <c r="R132" i="2"/>
  <c r="T150" i="2"/>
  <c r="T164" i="2"/>
  <c r="BK182" i="2"/>
  <c r="J182" i="2"/>
  <c r="J102" i="2" s="1"/>
  <c r="BK179" i="2"/>
  <c r="J179" i="2" s="1"/>
  <c r="J100" i="2" s="1"/>
  <c r="BK184" i="2"/>
  <c r="J184" i="2"/>
  <c r="J103" i="2" s="1"/>
  <c r="BE126" i="2"/>
  <c r="BE170" i="2"/>
  <c r="J117" i="2"/>
  <c r="BE125" i="2"/>
  <c r="BE127" i="2"/>
  <c r="BE128" i="2"/>
  <c r="BE129" i="2"/>
  <c r="BE133" i="2"/>
  <c r="BE140" i="2"/>
  <c r="BE152" i="2"/>
  <c r="BE156" i="2"/>
  <c r="BE159" i="2"/>
  <c r="BE166" i="2"/>
  <c r="BE175" i="2"/>
  <c r="J115" i="2"/>
  <c r="BE124" i="2"/>
  <c r="BE138" i="2"/>
  <c r="BE142" i="2"/>
  <c r="BE163" i="2"/>
  <c r="BE165" i="2"/>
  <c r="BE172" i="2"/>
  <c r="BE180" i="2"/>
  <c r="BE185" i="2"/>
  <c r="F90" i="2"/>
  <c r="BE130" i="2"/>
  <c r="BE136" i="2"/>
  <c r="BE137" i="2"/>
  <c r="BE144" i="2"/>
  <c r="BE146" i="2"/>
  <c r="BE148" i="2"/>
  <c r="BE151" i="2"/>
  <c r="BE161" i="2"/>
  <c r="BE168" i="2"/>
  <c r="BE174" i="2"/>
  <c r="BE177" i="2"/>
  <c r="BE178" i="2"/>
  <c r="BE183" i="2"/>
  <c r="F32" i="2"/>
  <c r="BA95" i="1"/>
  <c r="BA94" i="1" s="1"/>
  <c r="W30" i="1" s="1"/>
  <c r="F33" i="2"/>
  <c r="BB95" i="1"/>
  <c r="BB94" i="1" s="1"/>
  <c r="AX94" i="1" s="1"/>
  <c r="F35" i="2"/>
  <c r="BD95" i="1"/>
  <c r="BD94" i="1" s="1"/>
  <c r="W33" i="1" s="1"/>
  <c r="F34" i="2"/>
  <c r="BC95" i="1"/>
  <c r="BC94" i="1" s="1"/>
  <c r="W32" i="1" s="1"/>
  <c r="J32" i="2"/>
  <c r="AW95" i="1"/>
  <c r="T122" i="2" l="1"/>
  <c r="T121" i="2"/>
  <c r="P122" i="2"/>
  <c r="P121" i="2" s="1"/>
  <c r="AU95" i="1" s="1"/>
  <c r="AU94" i="1" s="1"/>
  <c r="R122" i="2"/>
  <c r="R121" i="2"/>
  <c r="BK122" i="2"/>
  <c r="J122" i="2" s="1"/>
  <c r="J95" i="2" s="1"/>
  <c r="BK181" i="2"/>
  <c r="J181" i="2" s="1"/>
  <c r="J101" i="2" s="1"/>
  <c r="AW94" i="1"/>
  <c r="AK30" i="1"/>
  <c r="AY94" i="1"/>
  <c r="W31" i="1"/>
  <c r="F31" i="2"/>
  <c r="AZ95" i="1" s="1"/>
  <c r="AZ94" i="1" s="1"/>
  <c r="AV94" i="1" s="1"/>
  <c r="AK29" i="1" s="1"/>
  <c r="J31" i="2"/>
  <c r="AV95" i="1" s="1"/>
  <c r="AT95" i="1" s="1"/>
  <c r="BK121" i="2" l="1"/>
  <c r="J121" i="2"/>
  <c r="J28" i="2"/>
  <c r="AG95" i="1"/>
  <c r="AG94" i="1" s="1"/>
  <c r="AK26" i="1" s="1"/>
  <c r="AK35" i="1" s="1"/>
  <c r="W29" i="1"/>
  <c r="AT94" i="1"/>
  <c r="J37" i="2" l="1"/>
  <c r="J94" i="2"/>
  <c r="AN94" i="1"/>
  <c r="AN95" i="1"/>
</calcChain>
</file>

<file path=xl/sharedStrings.xml><?xml version="1.0" encoding="utf-8"?>
<sst xmlns="http://schemas.openxmlformats.org/spreadsheetml/2006/main" count="1060" uniqueCount="296">
  <si>
    <t>Export Komplet</t>
  </si>
  <si>
    <t/>
  </si>
  <si>
    <t>2.0</t>
  </si>
  <si>
    <t>False</t>
  </si>
  <si>
    <t>{c77f807f-b1b9-47c5-bf90-68b6205669ad}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</si>
  <si>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</si>
  <si>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</si>
  <si>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</si>
  <si>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</si>
  <si>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</si>
  <si>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</si>
  <si>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</si>
  <si>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</si>
  <si>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</si>
  <si>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Mesto1147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</si>
  <si>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</si>
  <si>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</si>
  <si>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u ČD (středový ostrůvek)</t>
  </si>
  <si>
    <t>KSO:</t>
  </si>
  <si>
    <t>CC-CZ:</t>
  </si>
  <si>
    <t>Místo:</t>
  </si>
  <si>
    <t>Valašské Meziříčí</t>
  </si>
  <si>
    <t>Datum:</t>
  </si>
  <si>
    <t>5. 12. 2023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</si>
  <si>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</si>
  <si>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</si>
  <si>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</si>
  <si>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</si>
  <si>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</si>
  <si>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</si>
  <si>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</si>
  <si>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</si>
  <si>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</si>
  <si>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</si>
  <si>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</si>
  <si>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</si>
  <si>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</si>
  <si>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</si>
  <si>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</si>
  <si>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</si>
  <si>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</si>
  <si>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</si>
  <si>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</si>
  <si>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</si>
  <si>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</si>
  <si>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</si>
  <si>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</si>
  <si>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</si>
  <si>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</si>
  <si>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</si>
  <si>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</si>
  <si>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</si>
  <si>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</si>
  <si>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</si>
  <si>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</si>
  <si>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</si>
  <si>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</si>
  <si>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</si>
  <si>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</si>
  <si>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</si>
  <si>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</si>
  <si>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</si>
  <si>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</si>
  <si>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</si>
  <si>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</si>
  <si>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</si>
  <si>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</si>
  <si>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</si>
  <si>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</si>
  <si>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</si>
  <si>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</si>
  <si>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</si>
  <si>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</si>
  <si>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</si>
  <si>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</si>
  <si>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</si>
  <si>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</si>
  <si>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</si>
  <si>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</si>
  <si>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</si>
  <si>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</si>
  <si>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</si>
  <si>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</si>
  <si>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sut1</t>
  </si>
  <si>
    <t>201</t>
  </si>
  <si>
    <t>2</t>
  </si>
  <si>
    <t>sut2</t>
  </si>
  <si>
    <t>22,96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</si>
  <si>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</si>
  <si>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</si>
  <si>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</si>
  <si>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</si>
  <si>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</si>
  <si>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</si>
  <si>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</si>
  <si>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</si>
  <si>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</si>
  <si>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</si>
  <si>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</si>
  <si>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</si>
  <si>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</si>
  <si>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</si>
  <si>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</si>
  <si>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</si>
  <si>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</si>
  <si>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</si>
  <si>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</si>
  <si>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</si>
  <si>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</si>
  <si>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</si>
  <si>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</si>
  <si>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</si>
  <si>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</si>
  <si>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</si>
  <si>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</si>
  <si>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</si>
  <si>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</si>
  <si>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</si>
  <si>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</si>
  <si>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</si>
  <si>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</si>
  <si>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</si>
  <si>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</si>
  <si>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</si>
  <si>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CS ÚRS 2023 02</t>
  </si>
  <si>
    <t>4</t>
  </si>
  <si>
    <t>552581183</t>
  </si>
  <si>
    <t>113107222</t>
  </si>
  <si>
    <t>Odstranění podkladu z kameniva drceného tl přes 100 do 200 mm strojně pl přes 200 m2</t>
  </si>
  <si>
    <t>-2059949323</t>
  </si>
  <si>
    <t>3</t>
  </si>
  <si>
    <t>113107242</t>
  </si>
  <si>
    <t>Odstranění podkladu živičného tl přes 50 do 100 mm strojně pl přes 200 m2</t>
  </si>
  <si>
    <t>157149478</t>
  </si>
  <si>
    <t>113202111</t>
  </si>
  <si>
    <t>Vytrhání obrub krajníků obrubníků stojatých</t>
  </si>
  <si>
    <t>m</t>
  </si>
  <si>
    <t>-137378891</t>
  </si>
  <si>
    <t>5</t>
  </si>
  <si>
    <t>119003211</t>
  </si>
  <si>
    <t>Mobilní plotová zábrana s reflexním pásem výšky do 1,5 m pro zabezpečení výkopu zřízení</t>
  </si>
  <si>
    <t>-1760505893</t>
  </si>
  <si>
    <t>6</t>
  </si>
  <si>
    <t>119003212</t>
  </si>
  <si>
    <t>Mobilní plotová zábrana s reflexním pásem výšky do 1,5 m pro zabezpečení výkopu odstranění</t>
  </si>
  <si>
    <t>471858254</t>
  </si>
  <si>
    <t>7</t>
  </si>
  <si>
    <t>181152302</t>
  </si>
  <si>
    <t>Úprava pláně pro silnice a dálnice v zářezech se zhutněním</t>
  </si>
  <si>
    <t>2121071135</t>
  </si>
  <si>
    <t>VV</t>
  </si>
  <si>
    <t>360+420</t>
  </si>
  <si>
    <t>Komunikace pozemní</t>
  </si>
  <si>
    <t>8</t>
  </si>
  <si>
    <t>564831011</t>
  </si>
  <si>
    <t>Podklad ze štěrkodrtě ŠD plochy do 100 m2 tl 100 mm</t>
  </si>
  <si>
    <t>1703242387</t>
  </si>
  <si>
    <t>pod obrubník</t>
  </si>
  <si>
    <t>113,0*0,45</t>
  </si>
  <si>
    <t>9</t>
  </si>
  <si>
    <t>564861111</t>
  </si>
  <si>
    <t>Podklad ze štěrkodrtě ŠD plochy přes 100 m2 tl 200 mm</t>
  </si>
  <si>
    <t>-1922277542</t>
  </si>
  <si>
    <t>10</t>
  </si>
  <si>
    <t>591211111</t>
  </si>
  <si>
    <t>Kladení dlažby z kostek drobných z kamene do lože z kameniva těženého tl 50 mm</t>
  </si>
  <si>
    <t>1167369030</t>
  </si>
  <si>
    <t>11</t>
  </si>
  <si>
    <t>M</t>
  </si>
  <si>
    <t>58381007</t>
  </si>
  <si>
    <t>kostka štípaná dlažební žula drobná 8/10</t>
  </si>
  <si>
    <t>856590318</t>
  </si>
  <si>
    <t>360*1,02 'Přepočtené koeficientem množství</t>
  </si>
  <si>
    <t>12</t>
  </si>
  <si>
    <t>596211113</t>
  </si>
  <si>
    <t>Kladení zámkové dlažby komunikací pro pěší ručně tl 60 mm skupiny A pl přes 300 m2</t>
  </si>
  <si>
    <t>841408764</t>
  </si>
  <si>
    <t>380+25+15</t>
  </si>
  <si>
    <t>13</t>
  </si>
  <si>
    <t>PSB.14010300</t>
  </si>
  <si>
    <t>PRESBETON HOLLAND I (Hladký Přírodní) 200x100x60</t>
  </si>
  <si>
    <t>-1538366679</t>
  </si>
  <si>
    <t>380*1,01 'Přepočtené koeficientem množství</t>
  </si>
  <si>
    <t>14</t>
  </si>
  <si>
    <t>PSB.14010301</t>
  </si>
  <si>
    <t>PRESBETON HOLLAND I (Hladký Červená) 200x100x60</t>
  </si>
  <si>
    <t>2023159408</t>
  </si>
  <si>
    <t>25*1,01 'Přepočtené koeficientem množství</t>
  </si>
  <si>
    <t>59245006</t>
  </si>
  <si>
    <t>dlažba tvar obdélník betonová pro nevidomé 200x100x60mm barevná</t>
  </si>
  <si>
    <t>458242413</t>
  </si>
  <si>
    <t>15*1,01 'Přepočtené koeficientem množství</t>
  </si>
  <si>
    <t>16</t>
  </si>
  <si>
    <t>596211115</t>
  </si>
  <si>
    <t>Příplatek za kombinaci více než dvou barev u kladení betonových dlažeb pro pěší ručně tl 60 mm skupiny A</t>
  </si>
  <si>
    <t>-1169751599</t>
  </si>
  <si>
    <t>25+15</t>
  </si>
  <si>
    <t>Ostatní konstrukce a práce, bourání</t>
  </si>
  <si>
    <t>17</t>
  </si>
  <si>
    <t>914111R1</t>
  </si>
  <si>
    <t xml:space="preserve">osazení+dodávka označník – jeklový 6cm se značkou zastávky(MHD 4x a 1x kulatá příměsto)+název zastávky+deska na výlep JŘ(typu MM Cité) </t>
  </si>
  <si>
    <t>kus</t>
  </si>
  <si>
    <t>333515226</t>
  </si>
  <si>
    <t>18</t>
  </si>
  <si>
    <t>916131213</t>
  </si>
  <si>
    <t>Osazení silničního obrubníku betonového stojatého s boční opěrou do lože z betonu prostého</t>
  </si>
  <si>
    <t>-692466498</t>
  </si>
  <si>
    <t>30+2</t>
  </si>
  <si>
    <t>81,0</t>
  </si>
  <si>
    <t>Součet</t>
  </si>
  <si>
    <t>19</t>
  </si>
  <si>
    <t>DTN.24114KUS</t>
  </si>
  <si>
    <t>obrubník betonový silniční Standard 100x15x25cm</t>
  </si>
  <si>
    <t>-1863916123</t>
  </si>
  <si>
    <t>81+30</t>
  </si>
  <si>
    <t>111*1,02 'Přepočtené koeficientem množství</t>
  </si>
  <si>
    <t>20</t>
  </si>
  <si>
    <t>DTN.2411819</t>
  </si>
  <si>
    <t>obrubník betonový silniční přechodový L + P Standard 100x15x15-25cm</t>
  </si>
  <si>
    <t>-1290673240</t>
  </si>
  <si>
    <t>2*1,02 'Přepočtené koeficientem množství</t>
  </si>
  <si>
    <t>916991121</t>
  </si>
  <si>
    <t>Lože pod obrubníky, krajníky nebo obruby z dlažebních kostek z betonu prostého</t>
  </si>
  <si>
    <t>m3</t>
  </si>
  <si>
    <t>-42502825</t>
  </si>
  <si>
    <t>113,0*0,45*0,1</t>
  </si>
  <si>
    <t>22</t>
  </si>
  <si>
    <t>966006132</t>
  </si>
  <si>
    <t>Odstranění značek dopravních nebo orientačních se sloupky s betonovými patkami</t>
  </si>
  <si>
    <t>1566118554</t>
  </si>
  <si>
    <t>997</t>
  </si>
  <si>
    <t>Přesun sutě</t>
  </si>
  <si>
    <t>23</t>
  </si>
  <si>
    <t>997221121.1</t>
  </si>
  <si>
    <t>Naskládání staré dlažby na palety</t>
  </si>
  <si>
    <t>t</t>
  </si>
  <si>
    <t>2137320011</t>
  </si>
  <si>
    <t>24</t>
  </si>
  <si>
    <t>997221551</t>
  </si>
  <si>
    <t>Vodorovná doprava suti ze sypkých materiálů do 1 km</t>
  </si>
  <si>
    <t>-328687527</t>
  </si>
  <si>
    <t>25</t>
  </si>
  <si>
    <t>997221559</t>
  </si>
  <si>
    <t>Příplatek ZKD 1 km u vodorovné dopravy suti ze sypkých materiálů</t>
  </si>
  <si>
    <t>-318524304</t>
  </si>
  <si>
    <t>sut1*19</t>
  </si>
  <si>
    <t>26</t>
  </si>
  <si>
    <t>997221561</t>
  </si>
  <si>
    <t>Vodorovná doprava suti z kusových materiálů do 1 km</t>
  </si>
  <si>
    <t>1616136931</t>
  </si>
  <si>
    <t>331,06-sut1-107,1</t>
  </si>
  <si>
    <t>27</t>
  </si>
  <si>
    <t>997221569</t>
  </si>
  <si>
    <t>Příplatek ZKD 1 km u vodorovné dopravy suti z kusových materiálů</t>
  </si>
  <si>
    <t>-344953468</t>
  </si>
  <si>
    <t>sut2*19</t>
  </si>
  <si>
    <t>28</t>
  </si>
  <si>
    <t>997221611</t>
  </si>
  <si>
    <t>Nakládání suti na dopravní prostředky pro vodorovnou dopravu</t>
  </si>
  <si>
    <t>158169393</t>
  </si>
  <si>
    <t>29</t>
  </si>
  <si>
    <t>997221615</t>
  </si>
  <si>
    <t>Poplatek za uložení na skládce (skládkovné) stavebního odpadu betonového kód odpadu 17 01 01</t>
  </si>
  <si>
    <t>596054685</t>
  </si>
  <si>
    <t>30</t>
  </si>
  <si>
    <t>997221645</t>
  </si>
  <si>
    <t>Poplatek za uložení na skládce (skládkovné) odpadu asfaltového bez dehtu kód odpadu 17 03 02</t>
  </si>
  <si>
    <t>-753318305</t>
  </si>
  <si>
    <t>31</t>
  </si>
  <si>
    <t>997221873</t>
  </si>
  <si>
    <t>Poplatek za uložení na recyklační skládce (skládkovné) stavebního odpadu zeminy a kamení zatříděného do Katalogu odpadů pod kódem 17 05 04</t>
  </si>
  <si>
    <t>699809880</t>
  </si>
  <si>
    <t>998</t>
  </si>
  <si>
    <t>Přesun hmot</t>
  </si>
  <si>
    <t>32</t>
  </si>
  <si>
    <t>998223011</t>
  </si>
  <si>
    <t>Přesun hmot pro pozemní komunikace s krytem dlážděným</t>
  </si>
  <si>
    <t>1413734904</t>
  </si>
  <si>
    <t>VRN</t>
  </si>
  <si>
    <t>Vedlejší rozpočtové náklady</t>
  </si>
  <si>
    <t>VRN3</t>
  </si>
  <si>
    <t>Zařízení staveniště</t>
  </si>
  <si>
    <t>33</t>
  </si>
  <si>
    <t>030001000</t>
  </si>
  <si>
    <t>kpl</t>
  </si>
  <si>
    <t>1024</t>
  </si>
  <si>
    <t>1197818069</t>
  </si>
  <si>
    <t>VRN7</t>
  </si>
  <si>
    <t>Provozní vlivy</t>
  </si>
  <si>
    <t>34</t>
  </si>
  <si>
    <t>072002000</t>
  </si>
  <si>
    <t>Silniční provoz-dočasné dopravní značení</t>
  </si>
  <si>
    <t>-318827774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</si>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</sst>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>
      <selection activeCell="R10" sqref="R1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23" t="s">
        <v>5</v>
      </c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8"/>
      <c r="L5" s="189"/>
      <c r="M5" s="189"/>
      <c r="N5" s="189"/>
      <c r="O5" s="189"/>
      <c r="P5" s="189"/>
      <c r="Q5" s="189"/>
      <c r="R5" s="189"/>
      <c r="S5" s="189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  <c r="AR5" s="19"/>
      <c r="BE5" s="185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90" t="s">
        <v>17</v>
      </c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  <c r="AR6" s="19"/>
      <c r="BE6" s="186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6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6"/>
      <c r="BS8" s="16" t="s">
        <v>6</v>
      </c>
    </row>
    <row r="9" spans="1:74" ht="14.45" customHeight="1">
      <c r="B9" s="19"/>
      <c r="AR9" s="19"/>
      <c r="BE9" s="186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86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186"/>
      <c r="BS11" s="16" t="s">
        <v>6</v>
      </c>
    </row>
    <row r="12" spans="1:74" ht="6.95" customHeight="1">
      <c r="B12" s="19"/>
      <c r="AR12" s="19"/>
      <c r="BE12" s="186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86"/>
      <c r="BS13" s="16" t="s">
        <v>6</v>
      </c>
    </row>
    <row r="14" spans="1:74" ht="12.75">
      <c r="B14" s="19"/>
      <c r="E14" s="191" t="s">
        <v>29</v>
      </c>
      <c r="F14" s="192"/>
      <c r="G14" s="192"/>
      <c r="H14" s="192"/>
      <c r="I14" s="192"/>
      <c r="J14" s="192"/>
      <c r="K14" s="192"/>
      <c r="L14" s="192"/>
      <c r="M14" s="192"/>
      <c r="N14" s="192"/>
      <c r="O14" s="192"/>
      <c r="P14" s="192"/>
      <c r="Q14" s="192"/>
      <c r="R14" s="192"/>
      <c r="S14" s="192"/>
      <c r="T14" s="192"/>
      <c r="U14" s="192"/>
      <c r="V14" s="192"/>
      <c r="W14" s="192"/>
      <c r="X14" s="192"/>
      <c r="Y14" s="192"/>
      <c r="Z14" s="192"/>
      <c r="AA14" s="192"/>
      <c r="AB14" s="192"/>
      <c r="AC14" s="192"/>
      <c r="AD14" s="192"/>
      <c r="AE14" s="192"/>
      <c r="AF14" s="192"/>
      <c r="AG14" s="192"/>
      <c r="AH14" s="192"/>
      <c r="AI14" s="192"/>
      <c r="AJ14" s="192"/>
      <c r="AK14" s="26" t="s">
        <v>27</v>
      </c>
      <c r="AN14" s="28" t="s">
        <v>29</v>
      </c>
      <c r="AR14" s="19"/>
      <c r="BE14" s="186"/>
      <c r="BS14" s="16" t="s">
        <v>6</v>
      </c>
    </row>
    <row r="15" spans="1:74" ht="6.95" customHeight="1">
      <c r="B15" s="19"/>
      <c r="AR15" s="19"/>
      <c r="BE15" s="186"/>
      <c r="BS15" s="16" t="s">
        <v>3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186"/>
      <c r="BS16" s="16" t="s">
        <v>3</v>
      </c>
    </row>
    <row r="17" spans="2:7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186"/>
      <c r="BS17" s="16" t="s">
        <v>32</v>
      </c>
    </row>
    <row r="18" spans="2:71" ht="6.95" customHeight="1">
      <c r="B18" s="19"/>
      <c r="AR18" s="19"/>
      <c r="BE18" s="186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186"/>
      <c r="BS19" s="16" t="s">
        <v>6</v>
      </c>
    </row>
    <row r="20" spans="2:71" ht="18.399999999999999" customHeight="1">
      <c r="B20" s="19"/>
      <c r="E20" s="24" t="s">
        <v>34</v>
      </c>
      <c r="AK20" s="26" t="s">
        <v>27</v>
      </c>
      <c r="AN20" s="24" t="s">
        <v>1</v>
      </c>
      <c r="AR20" s="19"/>
      <c r="BE20" s="186"/>
      <c r="BS20" s="16" t="s">
        <v>32</v>
      </c>
    </row>
    <row r="21" spans="2:71" ht="6.95" customHeight="1">
      <c r="B21" s="19"/>
      <c r="AR21" s="19"/>
      <c r="BE21" s="186"/>
    </row>
    <row r="22" spans="2:71" ht="12" customHeight="1">
      <c r="B22" s="19"/>
      <c r="D22" s="26" t="s">
        <v>35</v>
      </c>
      <c r="AR22" s="19"/>
      <c r="BE22" s="186"/>
    </row>
    <row r="23" spans="2:71" ht="16.5" customHeight="1">
      <c r="B23" s="19"/>
      <c r="E23" s="193" t="s">
        <v>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R23" s="19"/>
      <c r="BE23" s="186"/>
    </row>
    <row r="24" spans="2:71" ht="6.95" customHeight="1">
      <c r="B24" s="19"/>
      <c r="AR24" s="19"/>
      <c r="BE24" s="186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6"/>
    </row>
    <row r="26" spans="2:71" s="1" customFormat="1" ht="25.9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4">
        <f>ROUND(AG94,2)</f>
        <v>0</v>
      </c>
      <c r="AL26" s="195"/>
      <c r="AM26" s="195"/>
      <c r="AN26" s="195"/>
      <c r="AO26" s="195"/>
      <c r="AR26" s="31"/>
      <c r="BE26" s="186"/>
    </row>
    <row r="27" spans="2:71" s="1" customFormat="1" ht="6.95" customHeight="1">
      <c r="B27" s="31"/>
      <c r="AR27" s="31"/>
      <c r="BE27" s="186"/>
    </row>
    <row r="28" spans="2:71" s="1" customFormat="1" ht="12.75">
      <c r="B28" s="31"/>
      <c r="L28" s="196" t="s">
        <v>37</v>
      </c>
      <c r="M28" s="196"/>
      <c r="N28" s="196"/>
      <c r="O28" s="196"/>
      <c r="P28" s="196"/>
      <c r="W28" s="196" t="s">
        <v>38</v>
      </c>
      <c r="X28" s="196"/>
      <c r="Y28" s="196"/>
      <c r="Z28" s="196"/>
      <c r="AA28" s="196"/>
      <c r="AB28" s="196"/>
      <c r="AC28" s="196"/>
      <c r="AD28" s="196"/>
      <c r="AE28" s="196"/>
      <c r="AK28" s="196" t="s">
        <v>39</v>
      </c>
      <c r="AL28" s="196"/>
      <c r="AM28" s="196"/>
      <c r="AN28" s="196"/>
      <c r="AO28" s="196"/>
      <c r="AR28" s="31"/>
      <c r="BE28" s="186"/>
    </row>
    <row r="29" spans="2:71" s="2" customFormat="1" ht="14.45" customHeight="1">
      <c r="B29" s="35"/>
      <c r="D29" s="26" t="s">
        <v>40</v>
      </c>
      <c r="F29" s="26" t="s">
        <v>41</v>
      </c>
      <c r="L29" s="199">
        <v>0.21</v>
      </c>
      <c r="M29" s="198"/>
      <c r="N29" s="198"/>
      <c r="O29" s="198"/>
      <c r="P29" s="198"/>
      <c r="W29" s="197">
        <f>ROUND(AZ94, 2)</f>
        <v>0</v>
      </c>
      <c r="X29" s="198"/>
      <c r="Y29" s="198"/>
      <c r="Z29" s="198"/>
      <c r="AA29" s="198"/>
      <c r="AB29" s="198"/>
      <c r="AC29" s="198"/>
      <c r="AD29" s="198"/>
      <c r="AE29" s="198"/>
      <c r="AK29" s="197">
        <f>ROUND(AV94, 2)</f>
        <v>0</v>
      </c>
      <c r="AL29" s="198"/>
      <c r="AM29" s="198"/>
      <c r="AN29" s="198"/>
      <c r="AO29" s="198"/>
      <c r="AR29" s="35"/>
      <c r="BE29" s="187"/>
    </row>
    <row r="30" spans="2:71" s="2" customFormat="1" ht="14.45" customHeight="1">
      <c r="B30" s="35"/>
      <c r="F30" s="26" t="s">
        <v>42</v>
      </c>
      <c r="L30" s="199">
        <v>0.15</v>
      </c>
      <c r="M30" s="198"/>
      <c r="N30" s="198"/>
      <c r="O30" s="198"/>
      <c r="P30" s="198"/>
      <c r="W30" s="197">
        <f>ROUND(BA94, 2)</f>
        <v>0</v>
      </c>
      <c r="X30" s="198"/>
      <c r="Y30" s="198"/>
      <c r="Z30" s="198"/>
      <c r="AA30" s="198"/>
      <c r="AB30" s="198"/>
      <c r="AC30" s="198"/>
      <c r="AD30" s="198"/>
      <c r="AE30" s="198"/>
      <c r="AK30" s="197">
        <f>ROUND(AW94, 2)</f>
        <v>0</v>
      </c>
      <c r="AL30" s="198"/>
      <c r="AM30" s="198"/>
      <c r="AN30" s="198"/>
      <c r="AO30" s="198"/>
      <c r="AR30" s="35"/>
      <c r="BE30" s="187"/>
    </row>
    <row r="31" spans="2:71" s="2" customFormat="1" ht="14.45" hidden="1" customHeight="1">
      <c r="B31" s="35"/>
      <c r="F31" s="26" t="s">
        <v>43</v>
      </c>
      <c r="L31" s="199">
        <v>0.21</v>
      </c>
      <c r="M31" s="198"/>
      <c r="N31" s="198"/>
      <c r="O31" s="198"/>
      <c r="P31" s="198"/>
      <c r="W31" s="197">
        <f>ROUND(BB94, 2)</f>
        <v>0</v>
      </c>
      <c r="X31" s="198"/>
      <c r="Y31" s="198"/>
      <c r="Z31" s="198"/>
      <c r="AA31" s="198"/>
      <c r="AB31" s="198"/>
      <c r="AC31" s="198"/>
      <c r="AD31" s="198"/>
      <c r="AE31" s="198"/>
      <c r="AK31" s="197">
        <v>0</v>
      </c>
      <c r="AL31" s="198"/>
      <c r="AM31" s="198"/>
      <c r="AN31" s="198"/>
      <c r="AO31" s="198"/>
      <c r="AR31" s="35"/>
      <c r="BE31" s="187"/>
    </row>
    <row r="32" spans="2:71" s="2" customFormat="1" ht="14.45" hidden="1" customHeight="1">
      <c r="B32" s="35"/>
      <c r="F32" s="26" t="s">
        <v>44</v>
      </c>
      <c r="L32" s="199">
        <v>0.15</v>
      </c>
      <c r="M32" s="198"/>
      <c r="N32" s="198"/>
      <c r="O32" s="198"/>
      <c r="P32" s="198"/>
      <c r="W32" s="197">
        <f>ROUND(BC94, 2)</f>
        <v>0</v>
      </c>
      <c r="X32" s="198"/>
      <c r="Y32" s="198"/>
      <c r="Z32" s="198"/>
      <c r="AA32" s="198"/>
      <c r="AB32" s="198"/>
      <c r="AC32" s="198"/>
      <c r="AD32" s="198"/>
      <c r="AE32" s="198"/>
      <c r="AK32" s="197">
        <v>0</v>
      </c>
      <c r="AL32" s="198"/>
      <c r="AM32" s="198"/>
      <c r="AN32" s="198"/>
      <c r="AO32" s="198"/>
      <c r="AR32" s="35"/>
      <c r="BE32" s="187"/>
    </row>
    <row r="33" spans="2:57" s="2" customFormat="1" ht="14.45" hidden="1" customHeight="1">
      <c r="B33" s="35"/>
      <c r="F33" s="26" t="s">
        <v>45</v>
      </c>
      <c r="L33" s="199">
        <v>0</v>
      </c>
      <c r="M33" s="198"/>
      <c r="N33" s="198"/>
      <c r="O33" s="198"/>
      <c r="P33" s="198"/>
      <c r="W33" s="197">
        <f>ROUND(BD94, 2)</f>
        <v>0</v>
      </c>
      <c r="X33" s="198"/>
      <c r="Y33" s="198"/>
      <c r="Z33" s="198"/>
      <c r="AA33" s="198"/>
      <c r="AB33" s="198"/>
      <c r="AC33" s="198"/>
      <c r="AD33" s="198"/>
      <c r="AE33" s="198"/>
      <c r="AK33" s="197">
        <v>0</v>
      </c>
      <c r="AL33" s="198"/>
      <c r="AM33" s="198"/>
      <c r="AN33" s="198"/>
      <c r="AO33" s="198"/>
      <c r="AR33" s="35"/>
      <c r="BE33" s="187"/>
    </row>
    <row r="34" spans="2:57" s="1" customFormat="1" ht="6.95" customHeight="1">
      <c r="B34" s="31"/>
      <c r="AR34" s="31"/>
      <c r="BE34" s="186"/>
    </row>
    <row r="35" spans="2:57" s="1" customFormat="1" ht="25.9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200" t="s">
        <v>48</v>
      </c>
      <c r="Y35" s="201"/>
      <c r="Z35" s="201"/>
      <c r="AA35" s="201"/>
      <c r="AB35" s="201"/>
      <c r="AC35" s="38"/>
      <c r="AD35" s="38"/>
      <c r="AE35" s="38"/>
      <c r="AF35" s="38"/>
      <c r="AG35" s="38"/>
      <c r="AH35" s="38"/>
      <c r="AI35" s="38"/>
      <c r="AJ35" s="38"/>
      <c r="AK35" s="202">
        <f>SUM(AK26:AK33)</f>
        <v>0</v>
      </c>
      <c r="AL35" s="201"/>
      <c r="AM35" s="201"/>
      <c r="AN35" s="201"/>
      <c r="AO35" s="203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51</v>
      </c>
      <c r="AI60" s="33"/>
      <c r="AJ60" s="33"/>
      <c r="AK60" s="33"/>
      <c r="AL60" s="33"/>
      <c r="AM60" s="42" t="s">
        <v>52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53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54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51</v>
      </c>
      <c r="AI75" s="33"/>
      <c r="AJ75" s="33"/>
      <c r="AK75" s="33"/>
      <c r="AL75" s="33"/>
      <c r="AM75" s="42" t="s">
        <v>52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0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0" s="1" customFormat="1" ht="24.95" customHeight="1">
      <c r="B82" s="31"/>
      <c r="C82" s="20" t="s">
        <v>55</v>
      </c>
      <c r="AR82" s="31"/>
    </row>
    <row r="83" spans="1:90" s="1" customFormat="1" ht="6.95" customHeight="1">
      <c r="B83" s="31"/>
      <c r="AR83" s="31"/>
    </row>
    <row r="84" spans="1:90" s="3" customFormat="1" ht="12" customHeight="1">
      <c r="B84" s="47"/>
      <c r="C84" s="26" t="s">
        <v>13</v>
      </c>
      <c r="L84" s="3">
        <f>K5</f>
        <v>0</v>
      </c>
      <c r="AR84" s="47"/>
    </row>
    <row r="85" spans="1:90" s="4" customFormat="1" ht="36.950000000000003" customHeight="1">
      <c r="B85" s="48"/>
      <c r="C85" s="49" t="s">
        <v>16</v>
      </c>
      <c r="L85" s="204" t="str">
        <f>K6</f>
        <v>Chodník u ČD (středový ostrůvek)</v>
      </c>
      <c r="M85" s="205"/>
      <c r="N85" s="205"/>
      <c r="O85" s="205"/>
      <c r="P85" s="205"/>
      <c r="Q85" s="205"/>
      <c r="R85" s="205"/>
      <c r="S85" s="205"/>
      <c r="T85" s="205"/>
      <c r="U85" s="205"/>
      <c r="V85" s="205"/>
      <c r="W85" s="205"/>
      <c r="X85" s="205"/>
      <c r="Y85" s="205"/>
      <c r="Z85" s="205"/>
      <c r="AA85" s="205"/>
      <c r="AB85" s="205"/>
      <c r="AC85" s="205"/>
      <c r="AD85" s="205"/>
      <c r="AE85" s="205"/>
      <c r="AF85" s="205"/>
      <c r="AG85" s="205"/>
      <c r="AH85" s="205"/>
      <c r="AI85" s="205"/>
      <c r="AJ85" s="205"/>
      <c r="AR85" s="48"/>
    </row>
    <row r="86" spans="1:90" s="1" customFormat="1" ht="6.95" customHeight="1">
      <c r="B86" s="31"/>
      <c r="AR86" s="31"/>
    </row>
    <row r="87" spans="1:90" s="1" customFormat="1" ht="12" customHeight="1">
      <c r="B87" s="31"/>
      <c r="C87" s="26" t="s">
        <v>20</v>
      </c>
      <c r="L87" s="50" t="str">
        <f>IF(K8="","",K8)</f>
        <v>Valašské Meziříčí</v>
      </c>
      <c r="AI87" s="26" t="s">
        <v>22</v>
      </c>
      <c r="AM87" s="206" t="str">
        <f>IF(AN8= "","",AN8)</f>
        <v>5. 12. 2023</v>
      </c>
      <c r="AN87" s="206"/>
      <c r="AR87" s="31"/>
    </row>
    <row r="88" spans="1:90" s="1" customFormat="1" ht="6.95" customHeight="1">
      <c r="B88" s="31"/>
      <c r="AR88" s="31"/>
    </row>
    <row r="89" spans="1:90" s="1" customFormat="1" ht="15.2" customHeight="1">
      <c r="B89" s="31"/>
      <c r="C89" s="26" t="s">
        <v>24</v>
      </c>
      <c r="L89" s="3" t="str">
        <f>IF(E11= "","",E11)</f>
        <v>Město Valašské Meziříčí</v>
      </c>
      <c r="AI89" s="26" t="s">
        <v>30</v>
      </c>
      <c r="AM89" s="207" t="str">
        <f>IF(E17="","",E17)</f>
        <v xml:space="preserve"> </v>
      </c>
      <c r="AN89" s="208"/>
      <c r="AO89" s="208"/>
      <c r="AP89" s="208"/>
      <c r="AR89" s="31"/>
      <c r="AS89" s="209" t="s">
        <v>56</v>
      </c>
      <c r="AT89" s="210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5.2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207" t="str">
        <f>IF(E20="","",E20)</f>
        <v>Fajfrová Irena</v>
      </c>
      <c r="AN90" s="208"/>
      <c r="AO90" s="208"/>
      <c r="AP90" s="208"/>
      <c r="AR90" s="31"/>
      <c r="AS90" s="211"/>
      <c r="AT90" s="212"/>
      <c r="BD90" s="55"/>
    </row>
    <row r="91" spans="1:90" s="1" customFormat="1" ht="10.9" customHeight="1">
      <c r="B91" s="31"/>
      <c r="AR91" s="31"/>
      <c r="AS91" s="211"/>
      <c r="AT91" s="212"/>
      <c r="BD91" s="55"/>
    </row>
    <row r="92" spans="1:90" s="1" customFormat="1" ht="29.25" customHeight="1">
      <c r="B92" s="31"/>
      <c r="C92" s="213" t="s">
        <v>57</v>
      </c>
      <c r="D92" s="214"/>
      <c r="E92" s="214"/>
      <c r="F92" s="214"/>
      <c r="G92" s="214"/>
      <c r="H92" s="56"/>
      <c r="I92" s="215" t="s">
        <v>58</v>
      </c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216" t="s">
        <v>59</v>
      </c>
      <c r="AH92" s="214"/>
      <c r="AI92" s="214"/>
      <c r="AJ92" s="214"/>
      <c r="AK92" s="214"/>
      <c r="AL92" s="214"/>
      <c r="AM92" s="214"/>
      <c r="AN92" s="215" t="s">
        <v>60</v>
      </c>
      <c r="AO92" s="214"/>
      <c r="AP92" s="217"/>
      <c r="AQ92" s="57" t="s">
        <v>61</v>
      </c>
      <c r="AR92" s="31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</row>
    <row r="93" spans="1:90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50000000000003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1">
        <f>ROUND(AG95,2)</f>
        <v>0</v>
      </c>
      <c r="AH94" s="221"/>
      <c r="AI94" s="221"/>
      <c r="AJ94" s="221"/>
      <c r="AK94" s="221"/>
      <c r="AL94" s="221"/>
      <c r="AM94" s="221"/>
      <c r="AN94" s="222">
        <f>SUM(AG94,AT94)</f>
        <v>0</v>
      </c>
      <c r="AO94" s="222"/>
      <c r="AP94" s="222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75</v>
      </c>
      <c r="BT94" s="71" t="s">
        <v>76</v>
      </c>
      <c r="BV94" s="71" t="s">
        <v>77</v>
      </c>
      <c r="BW94" s="71" t="s">
        <v>4</v>
      </c>
      <c r="BX94" s="71" t="s">
        <v>78</v>
      </c>
      <c r="CL94" s="71" t="s">
        <v>1</v>
      </c>
    </row>
    <row r="95" spans="1:90" s="6" customFormat="1" ht="24.75" customHeight="1">
      <c r="A95" s="72" t="s">
        <v>79</v>
      </c>
      <c r="B95" s="73"/>
      <c r="C95" s="74"/>
      <c r="D95" s="220" t="s">
        <v>14</v>
      </c>
      <c r="E95" s="220"/>
      <c r="F95" s="220"/>
      <c r="G95" s="220"/>
      <c r="H95" s="220"/>
      <c r="I95" s="75"/>
      <c r="J95" s="220" t="s">
        <v>17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18">
        <f>'Mesto1147 - Chodník u ČD ...'!J28</f>
        <v>0</v>
      </c>
      <c r="AH95" s="219"/>
      <c r="AI95" s="219"/>
      <c r="AJ95" s="219"/>
      <c r="AK95" s="219"/>
      <c r="AL95" s="219"/>
      <c r="AM95" s="219"/>
      <c r="AN95" s="218">
        <f>SUM(AG95,AT95)</f>
        <v>0</v>
      </c>
      <c r="AO95" s="219"/>
      <c r="AP95" s="219"/>
      <c r="AQ95" s="76" t="s">
        <v>80</v>
      </c>
      <c r="AR95" s="73"/>
      <c r="AS95" s="77">
        <v>0</v>
      </c>
      <c r="AT95" s="78">
        <f>ROUND(SUM(AV95:AW95),2)</f>
        <v>0</v>
      </c>
      <c r="AU95" s="79">
        <f>'Mesto1147 - Chodník u ČD ...'!P121</f>
        <v>0</v>
      </c>
      <c r="AV95" s="78">
        <f>'Mesto1147 - Chodník u ČD ...'!J31</f>
        <v>0</v>
      </c>
      <c r="AW95" s="78">
        <f>'Mesto1147 - Chodník u ČD ...'!J32</f>
        <v>0</v>
      </c>
      <c r="AX95" s="78">
        <f>'Mesto1147 - Chodník u ČD ...'!J33</f>
        <v>0</v>
      </c>
      <c r="AY95" s="78">
        <f>'Mesto1147 - Chodník u ČD ...'!J34</f>
        <v>0</v>
      </c>
      <c r="AZ95" s="78">
        <f>'Mesto1147 - Chodník u ČD ...'!F31</f>
        <v>0</v>
      </c>
      <c r="BA95" s="78">
        <f>'Mesto1147 - Chodník u ČD ...'!F32</f>
        <v>0</v>
      </c>
      <c r="BB95" s="78">
        <f>'Mesto1147 - Chodník u ČD ...'!F33</f>
        <v>0</v>
      </c>
      <c r="BC95" s="78">
        <f>'Mesto1147 - Chodník u ČD ...'!F34</f>
        <v>0</v>
      </c>
      <c r="BD95" s="80">
        <f>'Mesto1147 - Chodník u ČD ...'!F35</f>
        <v>0</v>
      </c>
      <c r="BT95" s="81" t="s">
        <v>81</v>
      </c>
      <c r="BU95" s="81" t="s">
        <v>82</v>
      </c>
      <c r="BV95" s="81" t="s">
        <v>77</v>
      </c>
      <c r="BW95" s="81" t="s">
        <v>4</v>
      </c>
      <c r="BX95" s="81" t="s">
        <v>78</v>
      </c>
      <c r="CL95" s="81" t="s">
        <v>1</v>
      </c>
    </row>
    <row r="96" spans="1:90" s="1" customFormat="1" ht="30" customHeight="1">
      <c r="B96" s="31"/>
      <c r="AR96" s="31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Mesto1147 - Chodník u ČD 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8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23" t="s">
        <v>5</v>
      </c>
      <c r="M2" s="189"/>
      <c r="N2" s="189"/>
      <c r="O2" s="189"/>
      <c r="P2" s="189"/>
      <c r="Q2" s="189"/>
      <c r="R2" s="189"/>
      <c r="S2" s="189"/>
      <c r="T2" s="189"/>
      <c r="U2" s="189"/>
      <c r="V2" s="189"/>
      <c r="AT2" s="16" t="s">
        <v>4</v>
      </c>
      <c r="AZ2" s="82" t="s">
        <v>83</v>
      </c>
      <c r="BA2" s="82" t="s">
        <v>1</v>
      </c>
      <c r="BB2" s="82" t="s">
        <v>1</v>
      </c>
      <c r="BC2" s="82" t="s">
        <v>84</v>
      </c>
      <c r="BD2" s="82" t="s">
        <v>85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  <c r="AZ3" s="82" t="s">
        <v>86</v>
      </c>
      <c r="BA3" s="82" t="s">
        <v>1</v>
      </c>
      <c r="BB3" s="82" t="s">
        <v>1</v>
      </c>
      <c r="BC3" s="82" t="s">
        <v>87</v>
      </c>
      <c r="BD3" s="82" t="s">
        <v>85</v>
      </c>
    </row>
    <row r="4" spans="2:56" ht="24.95" customHeight="1">
      <c r="B4" s="19"/>
      <c r="D4" s="20" t="s">
        <v>88</v>
      </c>
      <c r="L4" s="19"/>
      <c r="M4" s="83" t="s">
        <v>10</v>
      </c>
      <c r="AT4" s="16" t="s">
        <v>3</v>
      </c>
    </row>
    <row r="5" spans="2:56" ht="6.95" customHeight="1">
      <c r="B5" s="19"/>
      <c r="L5" s="19"/>
    </row>
    <row r="6" spans="2:56" s="1" customFormat="1" ht="12" customHeight="1">
      <c r="B6" s="31"/>
      <c r="D6" s="26" t="s">
        <v>16</v>
      </c>
      <c r="L6" s="31"/>
    </row>
    <row r="7" spans="2:56" s="1" customFormat="1" ht="16.5" customHeight="1">
      <c r="B7" s="31"/>
      <c r="E7" s="204" t="s">
        <v>17</v>
      </c>
      <c r="F7" s="224"/>
      <c r="G7" s="224"/>
      <c r="H7" s="224"/>
      <c r="L7" s="31"/>
    </row>
    <row r="8" spans="2:56" s="1" customFormat="1" ht="11.25">
      <c r="B8" s="31"/>
      <c r="L8" s="31"/>
    </row>
    <row r="9" spans="2:56" s="1" customFormat="1" ht="12" customHeight="1">
      <c r="B9" s="31"/>
      <c r="D9" s="26" t="s">
        <v>18</v>
      </c>
      <c r="F9" s="24" t="s">
        <v>1</v>
      </c>
      <c r="I9" s="26" t="s">
        <v>19</v>
      </c>
      <c r="J9" s="24" t="s">
        <v>1</v>
      </c>
      <c r="L9" s="31"/>
    </row>
    <row r="10" spans="2:56" s="1" customFormat="1" ht="12" customHeight="1">
      <c r="B10" s="31"/>
      <c r="D10" s="26" t="s">
        <v>20</v>
      </c>
      <c r="F10" s="24" t="s">
        <v>21</v>
      </c>
      <c r="I10" s="26" t="s">
        <v>22</v>
      </c>
      <c r="J10" s="51" t="str">
        <f>'Rekapitulace stavby'!AN8</f>
        <v>5. 12. 2023</v>
      </c>
      <c r="L10" s="31"/>
    </row>
    <row r="11" spans="2:56" s="1" customFormat="1" ht="10.9" customHeight="1">
      <c r="B11" s="31"/>
      <c r="L11" s="31"/>
    </row>
    <row r="12" spans="2:56" s="1" customFormat="1" ht="12" customHeight="1">
      <c r="B12" s="31"/>
      <c r="D12" s="26" t="s">
        <v>24</v>
      </c>
      <c r="I12" s="26" t="s">
        <v>25</v>
      </c>
      <c r="J12" s="24" t="s">
        <v>1</v>
      </c>
      <c r="L12" s="31"/>
    </row>
    <row r="13" spans="2:56" s="1" customFormat="1" ht="18" customHeight="1">
      <c r="B13" s="31"/>
      <c r="E13" s="24" t="s">
        <v>26</v>
      </c>
      <c r="I13" s="26" t="s">
        <v>27</v>
      </c>
      <c r="J13" s="24" t="s">
        <v>1</v>
      </c>
      <c r="L13" s="31"/>
    </row>
    <row r="14" spans="2:56" s="1" customFormat="1" ht="6.95" customHeight="1">
      <c r="B14" s="31"/>
      <c r="L14" s="31"/>
    </row>
    <row r="15" spans="2:56" s="1" customFormat="1" ht="12" customHeight="1">
      <c r="B15" s="31"/>
      <c r="D15" s="26" t="s">
        <v>28</v>
      </c>
      <c r="I15" s="26" t="s">
        <v>25</v>
      </c>
      <c r="J15" s="27" t="str">
        <f>'Rekapitulace stavby'!AN13</f>
        <v>Vyplň údaj</v>
      </c>
      <c r="L15" s="31"/>
    </row>
    <row r="16" spans="2:56" s="1" customFormat="1" ht="18" customHeight="1">
      <c r="B16" s="31"/>
      <c r="E16" s="225" t="str">
        <f>'Rekapitulace stavby'!E14</f>
        <v>Vyplň údaj</v>
      </c>
      <c r="F16" s="188"/>
      <c r="G16" s="188"/>
      <c r="H16" s="188"/>
      <c r="I16" s="26" t="s">
        <v>27</v>
      </c>
      <c r="J16" s="27" t="str">
        <f>'Rekapitulace stavby'!AN14</f>
        <v>Vyplň údaj</v>
      </c>
      <c r="L16" s="31"/>
    </row>
    <row r="17" spans="2:12" s="1" customFormat="1" ht="6.95" customHeight="1">
      <c r="B17" s="31"/>
      <c r="L17" s="31"/>
    </row>
    <row r="18" spans="2:12" s="1" customFormat="1" ht="12" customHeight="1">
      <c r="B18" s="31"/>
      <c r="D18" s="26" t="s">
        <v>30</v>
      </c>
      <c r="I18" s="26" t="s">
        <v>25</v>
      </c>
      <c r="J18" s="24" t="str">
        <f>IF('Rekapitulace stavby'!AN16="","",'Rekapitulace stavby'!AN16)</f>
        <v/>
      </c>
      <c r="L18" s="31"/>
    </row>
    <row r="19" spans="2:12" s="1" customFormat="1" ht="18" customHeight="1">
      <c r="B19" s="31"/>
      <c r="E19" s="24" t="str">
        <f>IF('Rekapitulace stavby'!E17="","",'Rekapitulace stavby'!E17)</f>
        <v xml:space="preserve"> </v>
      </c>
      <c r="I19" s="26" t="s">
        <v>27</v>
      </c>
      <c r="J19" s="24" t="str">
        <f>IF('Rekapitulace stavby'!AN17="","",'Rekapitulace stavby'!AN17)</f>
        <v/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33</v>
      </c>
      <c r="I21" s="26" t="s">
        <v>25</v>
      </c>
      <c r="J21" s="24" t="s">
        <v>1</v>
      </c>
      <c r="L21" s="31"/>
    </row>
    <row r="22" spans="2:12" s="1" customFormat="1" ht="18" customHeight="1">
      <c r="B22" s="31"/>
      <c r="E22" s="24" t="s">
        <v>34</v>
      </c>
      <c r="I22" s="26" t="s">
        <v>27</v>
      </c>
      <c r="J22" s="24" t="s">
        <v>1</v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35</v>
      </c>
      <c r="L24" s="31"/>
    </row>
    <row r="25" spans="2:12" s="7" customFormat="1" ht="16.5" customHeight="1">
      <c r="B25" s="84"/>
      <c r="E25" s="193" t="s">
        <v>1</v>
      </c>
      <c r="F25" s="193"/>
      <c r="G25" s="193"/>
      <c r="H25" s="193"/>
      <c r="L25" s="84"/>
    </row>
    <row r="26" spans="2:12" s="1" customFormat="1" ht="6.95" customHeight="1">
      <c r="B26" s="31"/>
      <c r="L26" s="31"/>
    </row>
    <row r="27" spans="2:12" s="1" customFormat="1" ht="6.95" customHeight="1">
      <c r="B27" s="31"/>
      <c r="D27" s="52"/>
      <c r="E27" s="52"/>
      <c r="F27" s="52"/>
      <c r="G27" s="52"/>
      <c r="H27" s="52"/>
      <c r="I27" s="52"/>
      <c r="J27" s="52"/>
      <c r="K27" s="52"/>
      <c r="L27" s="31"/>
    </row>
    <row r="28" spans="2:12" s="1" customFormat="1" ht="25.35" customHeight="1">
      <c r="B28" s="31"/>
      <c r="D28" s="85" t="s">
        <v>36</v>
      </c>
      <c r="J28" s="65">
        <f>ROUND(J121, 2)</f>
        <v>0</v>
      </c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customHeight="1">
      <c r="B30" s="31"/>
      <c r="F30" s="34" t="s">
        <v>38</v>
      </c>
      <c r="I30" s="34" t="s">
        <v>37</v>
      </c>
      <c r="J30" s="34" t="s">
        <v>39</v>
      </c>
      <c r="L30" s="31"/>
    </row>
    <row r="31" spans="2:12" s="1" customFormat="1" ht="14.45" customHeight="1">
      <c r="B31" s="31"/>
      <c r="D31" s="54" t="s">
        <v>40</v>
      </c>
      <c r="E31" s="26" t="s">
        <v>41</v>
      </c>
      <c r="F31" s="86">
        <f>ROUND((SUM(BE121:BE185)),  2)</f>
        <v>0</v>
      </c>
      <c r="I31" s="87">
        <v>0.21</v>
      </c>
      <c r="J31" s="86">
        <f>ROUND(((SUM(BE121:BE185))*I31),  2)</f>
        <v>0</v>
      </c>
      <c r="L31" s="31"/>
    </row>
    <row r="32" spans="2:12" s="1" customFormat="1" ht="14.45" customHeight="1">
      <c r="B32" s="31"/>
      <c r="E32" s="26" t="s">
        <v>42</v>
      </c>
      <c r="F32" s="86">
        <f>ROUND((SUM(BF121:BF185)),  2)</f>
        <v>0</v>
      </c>
      <c r="I32" s="87">
        <v>0.15</v>
      </c>
      <c r="J32" s="86">
        <f>ROUND(((SUM(BF121:BF185))*I32),  2)</f>
        <v>0</v>
      </c>
      <c r="L32" s="31"/>
    </row>
    <row r="33" spans="2:12" s="1" customFormat="1" ht="14.45" hidden="1" customHeight="1">
      <c r="B33" s="31"/>
      <c r="E33" s="26" t="s">
        <v>43</v>
      </c>
      <c r="F33" s="86">
        <f>ROUND((SUM(BG121:BG185)),  2)</f>
        <v>0</v>
      </c>
      <c r="I33" s="87">
        <v>0.21</v>
      </c>
      <c r="J33" s="86">
        <f>0</f>
        <v>0</v>
      </c>
      <c r="L33" s="31"/>
    </row>
    <row r="34" spans="2:12" s="1" customFormat="1" ht="14.45" hidden="1" customHeight="1">
      <c r="B34" s="31"/>
      <c r="E34" s="26" t="s">
        <v>44</v>
      </c>
      <c r="F34" s="86">
        <f>ROUND((SUM(BH121:BH185)),  2)</f>
        <v>0</v>
      </c>
      <c r="I34" s="87">
        <v>0.15</v>
      </c>
      <c r="J34" s="86">
        <f>0</f>
        <v>0</v>
      </c>
      <c r="L34" s="31"/>
    </row>
    <row r="35" spans="2:12" s="1" customFormat="1" ht="14.45" hidden="1" customHeight="1">
      <c r="B35" s="31"/>
      <c r="E35" s="26" t="s">
        <v>45</v>
      </c>
      <c r="F35" s="86">
        <f>ROUND((SUM(BI121:BI185)),  2)</f>
        <v>0</v>
      </c>
      <c r="I35" s="87">
        <v>0</v>
      </c>
      <c r="J35" s="86">
        <f>0</f>
        <v>0</v>
      </c>
      <c r="L35" s="31"/>
    </row>
    <row r="36" spans="2:12" s="1" customFormat="1" ht="6.95" customHeight="1">
      <c r="B36" s="31"/>
      <c r="L36" s="31"/>
    </row>
    <row r="37" spans="2:12" s="1" customFormat="1" ht="25.35" customHeight="1">
      <c r="B37" s="31"/>
      <c r="C37" s="88"/>
      <c r="D37" s="89" t="s">
        <v>46</v>
      </c>
      <c r="E37" s="56"/>
      <c r="F37" s="56"/>
      <c r="G37" s="90" t="s">
        <v>47</v>
      </c>
      <c r="H37" s="91" t="s">
        <v>48</v>
      </c>
      <c r="I37" s="56"/>
      <c r="J37" s="92">
        <f>SUM(J28:J35)</f>
        <v>0</v>
      </c>
      <c r="K37" s="93"/>
      <c r="L37" s="31"/>
    </row>
    <row r="38" spans="2:12" s="1" customFormat="1" ht="14.45" customHeight="1">
      <c r="B38" s="31"/>
      <c r="L38" s="31"/>
    </row>
    <row r="39" spans="2:12" ht="14.45" customHeight="1">
      <c r="B39" s="19"/>
      <c r="L39" s="19"/>
    </row>
    <row r="40" spans="2:12" ht="14.45" customHeight="1">
      <c r="B40" s="19"/>
      <c r="L40" s="1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51</v>
      </c>
      <c r="E61" s="33"/>
      <c r="F61" s="94" t="s">
        <v>52</v>
      </c>
      <c r="G61" s="42" t="s">
        <v>51</v>
      </c>
      <c r="H61" s="33"/>
      <c r="I61" s="33"/>
      <c r="J61" s="95" t="s">
        <v>52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51</v>
      </c>
      <c r="E76" s="33"/>
      <c r="F76" s="94" t="s">
        <v>52</v>
      </c>
      <c r="G76" s="42" t="s">
        <v>51</v>
      </c>
      <c r="H76" s="33"/>
      <c r="I76" s="33"/>
      <c r="J76" s="95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89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04" t="str">
        <f>E7</f>
        <v>Chodník u ČD (středový ostrůvek)</v>
      </c>
      <c r="F85" s="224"/>
      <c r="G85" s="224"/>
      <c r="H85" s="224"/>
      <c r="L85" s="31"/>
    </row>
    <row r="86" spans="2:47" s="1" customFormat="1" ht="6.95" customHeight="1">
      <c r="B86" s="31"/>
      <c r="L86" s="31"/>
    </row>
    <row r="87" spans="2:47" s="1" customFormat="1" ht="12" customHeight="1">
      <c r="B87" s="31"/>
      <c r="C87" s="26" t="s">
        <v>20</v>
      </c>
      <c r="F87" s="24" t="str">
        <f>F10</f>
        <v>Valašské Meziříčí</v>
      </c>
      <c r="I87" s="26" t="s">
        <v>22</v>
      </c>
      <c r="J87" s="51" t="str">
        <f>IF(J10="","",J10)</f>
        <v>5. 12. 2023</v>
      </c>
      <c r="L87" s="31"/>
    </row>
    <row r="88" spans="2:47" s="1" customFormat="1" ht="6.95" customHeight="1">
      <c r="B88" s="31"/>
      <c r="L88" s="31"/>
    </row>
    <row r="89" spans="2:47" s="1" customFormat="1" ht="15.2" customHeight="1">
      <c r="B89" s="31"/>
      <c r="C89" s="26" t="s">
        <v>24</v>
      </c>
      <c r="F89" s="24" t="str">
        <f>E13</f>
        <v>Město Valašské Meziříčí</v>
      </c>
      <c r="I89" s="26" t="s">
        <v>30</v>
      </c>
      <c r="J89" s="29" t="str">
        <f>E19</f>
        <v xml:space="preserve"> </v>
      </c>
      <c r="L89" s="31"/>
    </row>
    <row r="90" spans="2:47" s="1" customFormat="1" ht="15.2" customHeight="1">
      <c r="B90" s="31"/>
      <c r="C90" s="26" t="s">
        <v>28</v>
      </c>
      <c r="F90" s="24" t="str">
        <f>IF(E16="","",E16)</f>
        <v>Vyplň údaj</v>
      </c>
      <c r="I90" s="26" t="s">
        <v>33</v>
      </c>
      <c r="J90" s="29" t="str">
        <f>E22</f>
        <v>Fajfrová Irena</v>
      </c>
      <c r="L90" s="31"/>
    </row>
    <row r="91" spans="2:47" s="1" customFormat="1" ht="10.35" customHeight="1">
      <c r="B91" s="31"/>
      <c r="L91" s="31"/>
    </row>
    <row r="92" spans="2:47" s="1" customFormat="1" ht="29.25" customHeight="1">
      <c r="B92" s="31"/>
      <c r="C92" s="96" t="s">
        <v>90</v>
      </c>
      <c r="D92" s="88"/>
      <c r="E92" s="88"/>
      <c r="F92" s="88"/>
      <c r="G92" s="88"/>
      <c r="H92" s="88"/>
      <c r="I92" s="88"/>
      <c r="J92" s="97" t="s">
        <v>91</v>
      </c>
      <c r="K92" s="88"/>
      <c r="L92" s="31"/>
    </row>
    <row r="93" spans="2:47" s="1" customFormat="1" ht="10.35" customHeight="1">
      <c r="B93" s="31"/>
      <c r="L93" s="31"/>
    </row>
    <row r="94" spans="2:47" s="1" customFormat="1" ht="22.9" customHeight="1">
      <c r="B94" s="31"/>
      <c r="C94" s="98" t="s">
        <v>92</v>
      </c>
      <c r="J94" s="65">
        <f>J121</f>
        <v>0</v>
      </c>
      <c r="L94" s="31"/>
      <c r="AU94" s="16" t="s">
        <v>93</v>
      </c>
    </row>
    <row r="95" spans="2:47" s="8" customFormat="1" ht="24.95" customHeight="1">
      <c r="B95" s="99"/>
      <c r="D95" s="100" t="s">
        <v>94</v>
      </c>
      <c r="E95" s="101"/>
      <c r="F95" s="101"/>
      <c r="G95" s="101"/>
      <c r="H95" s="101"/>
      <c r="I95" s="101"/>
      <c r="J95" s="102">
        <f>J122</f>
        <v>0</v>
      </c>
      <c r="L95" s="99"/>
    </row>
    <row r="96" spans="2:47" s="9" customFormat="1" ht="19.899999999999999" customHeight="1">
      <c r="B96" s="103"/>
      <c r="D96" s="104" t="s">
        <v>95</v>
      </c>
      <c r="E96" s="105"/>
      <c r="F96" s="105"/>
      <c r="G96" s="105"/>
      <c r="H96" s="105"/>
      <c r="I96" s="105"/>
      <c r="J96" s="106">
        <f>J123</f>
        <v>0</v>
      </c>
      <c r="L96" s="103"/>
    </row>
    <row r="97" spans="2:12" s="9" customFormat="1" ht="19.899999999999999" customHeight="1">
      <c r="B97" s="103"/>
      <c r="D97" s="104" t="s">
        <v>96</v>
      </c>
      <c r="E97" s="105"/>
      <c r="F97" s="105"/>
      <c r="G97" s="105"/>
      <c r="H97" s="105"/>
      <c r="I97" s="105"/>
      <c r="J97" s="106">
        <f>J132</f>
        <v>0</v>
      </c>
      <c r="L97" s="103"/>
    </row>
    <row r="98" spans="2:12" s="9" customFormat="1" ht="19.899999999999999" customHeight="1">
      <c r="B98" s="103"/>
      <c r="D98" s="104" t="s">
        <v>97</v>
      </c>
      <c r="E98" s="105"/>
      <c r="F98" s="105"/>
      <c r="G98" s="105"/>
      <c r="H98" s="105"/>
      <c r="I98" s="105"/>
      <c r="J98" s="106">
        <f>J150</f>
        <v>0</v>
      </c>
      <c r="L98" s="103"/>
    </row>
    <row r="99" spans="2:12" s="9" customFormat="1" ht="19.899999999999999" customHeight="1">
      <c r="B99" s="103"/>
      <c r="D99" s="104" t="s">
        <v>98</v>
      </c>
      <c r="E99" s="105"/>
      <c r="F99" s="105"/>
      <c r="G99" s="105"/>
      <c r="H99" s="105"/>
      <c r="I99" s="105"/>
      <c r="J99" s="106">
        <f>J164</f>
        <v>0</v>
      </c>
      <c r="L99" s="103"/>
    </row>
    <row r="100" spans="2:12" s="9" customFormat="1" ht="19.899999999999999" customHeight="1">
      <c r="B100" s="103"/>
      <c r="D100" s="104" t="s">
        <v>99</v>
      </c>
      <c r="E100" s="105"/>
      <c r="F100" s="105"/>
      <c r="G100" s="105"/>
      <c r="H100" s="105"/>
      <c r="I100" s="105"/>
      <c r="J100" s="106">
        <f>J179</f>
        <v>0</v>
      </c>
      <c r="L100" s="103"/>
    </row>
    <row r="101" spans="2:12" s="8" customFormat="1" ht="24.95" customHeight="1">
      <c r="B101" s="99"/>
      <c r="D101" s="100" t="s">
        <v>100</v>
      </c>
      <c r="E101" s="101"/>
      <c r="F101" s="101"/>
      <c r="G101" s="101"/>
      <c r="H101" s="101"/>
      <c r="I101" s="101"/>
      <c r="J101" s="102">
        <f>J181</f>
        <v>0</v>
      </c>
      <c r="L101" s="99"/>
    </row>
    <row r="102" spans="2:12" s="9" customFormat="1" ht="19.899999999999999" customHeight="1">
      <c r="B102" s="103"/>
      <c r="D102" s="104" t="s">
        <v>101</v>
      </c>
      <c r="E102" s="105"/>
      <c r="F102" s="105"/>
      <c r="G102" s="105"/>
      <c r="H102" s="105"/>
      <c r="I102" s="105"/>
      <c r="J102" s="106">
        <f>J182</f>
        <v>0</v>
      </c>
      <c r="L102" s="103"/>
    </row>
    <row r="103" spans="2:12" s="9" customFormat="1" ht="19.899999999999999" customHeight="1">
      <c r="B103" s="103"/>
      <c r="D103" s="104" t="s">
        <v>102</v>
      </c>
      <c r="E103" s="105"/>
      <c r="F103" s="105"/>
      <c r="G103" s="105"/>
      <c r="H103" s="105"/>
      <c r="I103" s="105"/>
      <c r="J103" s="106">
        <f>J184</f>
        <v>0</v>
      </c>
      <c r="L103" s="103"/>
    </row>
    <row r="104" spans="2:12" s="1" customFormat="1" ht="21.75" customHeight="1">
      <c r="B104" s="31"/>
      <c r="L104" s="31"/>
    </row>
    <row r="105" spans="2:12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5" customHeight="1">
      <c r="B110" s="31"/>
      <c r="C110" s="20" t="s">
        <v>103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04" t="str">
        <f>E7</f>
        <v>Chodník u ČD (středový ostrůvek)</v>
      </c>
      <c r="F113" s="224"/>
      <c r="G113" s="224"/>
      <c r="H113" s="224"/>
      <c r="L113" s="31"/>
    </row>
    <row r="114" spans="2:65" s="1" customFormat="1" ht="6.95" customHeight="1">
      <c r="B114" s="31"/>
      <c r="L114" s="31"/>
    </row>
    <row r="115" spans="2:65" s="1" customFormat="1" ht="12" customHeight="1">
      <c r="B115" s="31"/>
      <c r="C115" s="26" t="s">
        <v>20</v>
      </c>
      <c r="F115" s="24" t="str">
        <f>F10</f>
        <v>Valašské Meziříčí</v>
      </c>
      <c r="I115" s="26" t="s">
        <v>22</v>
      </c>
      <c r="J115" s="51" t="str">
        <f>IF(J10="","",J10)</f>
        <v>5. 12. 2023</v>
      </c>
      <c r="L115" s="31"/>
    </row>
    <row r="116" spans="2:65" s="1" customFormat="1" ht="6.95" customHeight="1">
      <c r="B116" s="31"/>
      <c r="L116" s="31"/>
    </row>
    <row r="117" spans="2:65" s="1" customFormat="1" ht="15.2" customHeight="1">
      <c r="B117" s="31"/>
      <c r="C117" s="26" t="s">
        <v>24</v>
      </c>
      <c r="F117" s="24" t="str">
        <f>E13</f>
        <v>Město Valašské Meziříčí</v>
      </c>
      <c r="I117" s="26" t="s">
        <v>30</v>
      </c>
      <c r="J117" s="29" t="str">
        <f>E19</f>
        <v xml:space="preserve"> </v>
      </c>
      <c r="L117" s="31"/>
    </row>
    <row r="118" spans="2:65" s="1" customFormat="1" ht="15.2" customHeight="1">
      <c r="B118" s="31"/>
      <c r="C118" s="26" t="s">
        <v>28</v>
      </c>
      <c r="F118" s="24" t="str">
        <f>IF(E16="","",E16)</f>
        <v>Vyplň údaj</v>
      </c>
      <c r="I118" s="26" t="s">
        <v>33</v>
      </c>
      <c r="J118" s="29" t="str">
        <f>E22</f>
        <v>Fajfrová Irena</v>
      </c>
      <c r="L118" s="31"/>
    </row>
    <row r="119" spans="2:65" s="1" customFormat="1" ht="10.35" customHeight="1">
      <c r="B119" s="31"/>
      <c r="L119" s="31"/>
    </row>
    <row r="120" spans="2:65" s="10" customFormat="1" ht="29.25" customHeight="1">
      <c r="B120" s="107"/>
      <c r="C120" s="108" t="s">
        <v>104</v>
      </c>
      <c r="D120" s="109" t="s">
        <v>61</v>
      </c>
      <c r="E120" s="109" t="s">
        <v>57</v>
      </c>
      <c r="F120" s="109" t="s">
        <v>58</v>
      </c>
      <c r="G120" s="109" t="s">
        <v>105</v>
      </c>
      <c r="H120" s="109" t="s">
        <v>106</v>
      </c>
      <c r="I120" s="109" t="s">
        <v>107</v>
      </c>
      <c r="J120" s="109" t="s">
        <v>91</v>
      </c>
      <c r="K120" s="110" t="s">
        <v>108</v>
      </c>
      <c r="L120" s="107"/>
      <c r="M120" s="58" t="s">
        <v>1</v>
      </c>
      <c r="N120" s="59" t="s">
        <v>40</v>
      </c>
      <c r="O120" s="59" t="s">
        <v>109</v>
      </c>
      <c r="P120" s="59" t="s">
        <v>110</v>
      </c>
      <c r="Q120" s="59" t="s">
        <v>111</v>
      </c>
      <c r="R120" s="59" t="s">
        <v>112</v>
      </c>
      <c r="S120" s="59" t="s">
        <v>113</v>
      </c>
      <c r="T120" s="60" t="s">
        <v>114</v>
      </c>
    </row>
    <row r="121" spans="2:65" s="1" customFormat="1" ht="22.9" customHeight="1">
      <c r="B121" s="31"/>
      <c r="C121" s="63" t="s">
        <v>115</v>
      </c>
      <c r="J121" s="111">
        <f>BK121</f>
        <v>0</v>
      </c>
      <c r="L121" s="31"/>
      <c r="M121" s="61"/>
      <c r="N121" s="52"/>
      <c r="O121" s="52"/>
      <c r="P121" s="112">
        <f>P122+P181</f>
        <v>0</v>
      </c>
      <c r="Q121" s="52"/>
      <c r="R121" s="112">
        <f>R122+R181</f>
        <v>483.83405570000002</v>
      </c>
      <c r="S121" s="52"/>
      <c r="T121" s="113">
        <f>T122+T181</f>
        <v>331.06000000000006</v>
      </c>
      <c r="AT121" s="16" t="s">
        <v>75</v>
      </c>
      <c r="AU121" s="16" t="s">
        <v>93</v>
      </c>
      <c r="BK121" s="114">
        <f>BK122+BK181</f>
        <v>0</v>
      </c>
    </row>
    <row r="122" spans="2:65" s="11" customFormat="1" ht="25.9" customHeight="1">
      <c r="B122" s="115"/>
      <c r="D122" s="116" t="s">
        <v>75</v>
      </c>
      <c r="E122" s="117" t="s">
        <v>116</v>
      </c>
      <c r="F122" s="117" t="s">
        <v>117</v>
      </c>
      <c r="I122" s="118"/>
      <c r="J122" s="119">
        <f>BK122</f>
        <v>0</v>
      </c>
      <c r="L122" s="115"/>
      <c r="M122" s="120"/>
      <c r="P122" s="121">
        <f>P123+P132+P150+P164+P179</f>
        <v>0</v>
      </c>
      <c r="R122" s="121">
        <f>R123+R132+R150+R164+R179</f>
        <v>483.83405570000002</v>
      </c>
      <c r="T122" s="122">
        <f>T123+T132+T150+T164+T179</f>
        <v>331.06000000000006</v>
      </c>
      <c r="AR122" s="116" t="s">
        <v>81</v>
      </c>
      <c r="AT122" s="123" t="s">
        <v>75</v>
      </c>
      <c r="AU122" s="123" t="s">
        <v>76</v>
      </c>
      <c r="AY122" s="116" t="s">
        <v>118</v>
      </c>
      <c r="BK122" s="124">
        <f>BK123+BK132+BK150+BK164+BK179</f>
        <v>0</v>
      </c>
    </row>
    <row r="123" spans="2:65" s="11" customFormat="1" ht="22.9" customHeight="1">
      <c r="B123" s="115"/>
      <c r="D123" s="116" t="s">
        <v>75</v>
      </c>
      <c r="E123" s="125" t="s">
        <v>81</v>
      </c>
      <c r="F123" s="125" t="s">
        <v>119</v>
      </c>
      <c r="I123" s="118"/>
      <c r="J123" s="126">
        <f>BK123</f>
        <v>0</v>
      </c>
      <c r="L123" s="115"/>
      <c r="M123" s="120"/>
      <c r="P123" s="121">
        <f>SUM(P124:P131)</f>
        <v>0</v>
      </c>
      <c r="R123" s="121">
        <f>SUM(R124:R131)</f>
        <v>1.6799999999999999E-2</v>
      </c>
      <c r="T123" s="122">
        <f>SUM(T124:T131)</f>
        <v>330.65000000000003</v>
      </c>
      <c r="AR123" s="116" t="s">
        <v>81</v>
      </c>
      <c r="AT123" s="123" t="s">
        <v>75</v>
      </c>
      <c r="AU123" s="123" t="s">
        <v>81</v>
      </c>
      <c r="AY123" s="116" t="s">
        <v>118</v>
      </c>
      <c r="BK123" s="124">
        <f>SUM(BK124:BK131)</f>
        <v>0</v>
      </c>
    </row>
    <row r="124" spans="2:65" s="1" customFormat="1" ht="33" customHeight="1">
      <c r="B124" s="127"/>
      <c r="C124" s="128" t="s">
        <v>81</v>
      </c>
      <c r="D124" s="128" t="s">
        <v>120</v>
      </c>
      <c r="E124" s="129" t="s">
        <v>121</v>
      </c>
      <c r="F124" s="130" t="s">
        <v>122</v>
      </c>
      <c r="G124" s="131" t="s">
        <v>123</v>
      </c>
      <c r="H124" s="132">
        <v>420</v>
      </c>
      <c r="I124" s="133"/>
      <c r="J124" s="134">
        <f t="shared" ref="J124:J130" si="0">ROUND(I124*H124,2)</f>
        <v>0</v>
      </c>
      <c r="K124" s="130" t="s">
        <v>124</v>
      </c>
      <c r="L124" s="31"/>
      <c r="M124" s="135" t="s">
        <v>1</v>
      </c>
      <c r="N124" s="136" t="s">
        <v>41</v>
      </c>
      <c r="P124" s="137">
        <f t="shared" ref="P124:P130" si="1">O124*H124</f>
        <v>0</v>
      </c>
      <c r="Q124" s="137">
        <v>0</v>
      </c>
      <c r="R124" s="137">
        <f t="shared" ref="R124:R130" si="2">Q124*H124</f>
        <v>0</v>
      </c>
      <c r="S124" s="137">
        <v>0.255</v>
      </c>
      <c r="T124" s="138">
        <f t="shared" ref="T124:T130" si="3">S124*H124</f>
        <v>107.10000000000001</v>
      </c>
      <c r="AR124" s="139" t="s">
        <v>125</v>
      </c>
      <c r="AT124" s="139" t="s">
        <v>120</v>
      </c>
      <c r="AU124" s="139" t="s">
        <v>85</v>
      </c>
      <c r="AY124" s="16" t="s">
        <v>118</v>
      </c>
      <c r="BE124" s="140">
        <f t="shared" ref="BE124:BE130" si="4">IF(N124="základní",J124,0)</f>
        <v>0</v>
      </c>
      <c r="BF124" s="140">
        <f t="shared" ref="BF124:BF130" si="5">IF(N124="snížená",J124,0)</f>
        <v>0</v>
      </c>
      <c r="BG124" s="140">
        <f t="shared" ref="BG124:BG130" si="6">IF(N124="zákl. přenesená",J124,0)</f>
        <v>0</v>
      </c>
      <c r="BH124" s="140">
        <f t="shared" ref="BH124:BH130" si="7">IF(N124="sníž. přenesená",J124,0)</f>
        <v>0</v>
      </c>
      <c r="BI124" s="140">
        <f t="shared" ref="BI124:BI130" si="8">IF(N124="nulová",J124,0)</f>
        <v>0</v>
      </c>
      <c r="BJ124" s="16" t="s">
        <v>81</v>
      </c>
      <c r="BK124" s="140">
        <f t="shared" ref="BK124:BK130" si="9">ROUND(I124*H124,2)</f>
        <v>0</v>
      </c>
      <c r="BL124" s="16" t="s">
        <v>125</v>
      </c>
      <c r="BM124" s="139" t="s">
        <v>126</v>
      </c>
    </row>
    <row r="125" spans="2:65" s="1" customFormat="1" ht="24.2" customHeight="1">
      <c r="B125" s="127"/>
      <c r="C125" s="128" t="s">
        <v>85</v>
      </c>
      <c r="D125" s="128" t="s">
        <v>120</v>
      </c>
      <c r="E125" s="129" t="s">
        <v>127</v>
      </c>
      <c r="F125" s="130" t="s">
        <v>128</v>
      </c>
      <c r="G125" s="131" t="s">
        <v>123</v>
      </c>
      <c r="H125" s="132">
        <v>420</v>
      </c>
      <c r="I125" s="133"/>
      <c r="J125" s="134">
        <f t="shared" si="0"/>
        <v>0</v>
      </c>
      <c r="K125" s="130" t="s">
        <v>124</v>
      </c>
      <c r="L125" s="31"/>
      <c r="M125" s="135" t="s">
        <v>1</v>
      </c>
      <c r="N125" s="136" t="s">
        <v>41</v>
      </c>
      <c r="P125" s="137">
        <f t="shared" si="1"/>
        <v>0</v>
      </c>
      <c r="Q125" s="137">
        <v>0</v>
      </c>
      <c r="R125" s="137">
        <f t="shared" si="2"/>
        <v>0</v>
      </c>
      <c r="S125" s="137">
        <v>0.28999999999999998</v>
      </c>
      <c r="T125" s="138">
        <f t="shared" si="3"/>
        <v>121.8</v>
      </c>
      <c r="AR125" s="139" t="s">
        <v>125</v>
      </c>
      <c r="AT125" s="139" t="s">
        <v>120</v>
      </c>
      <c r="AU125" s="139" t="s">
        <v>85</v>
      </c>
      <c r="AY125" s="16" t="s">
        <v>118</v>
      </c>
      <c r="BE125" s="140">
        <f t="shared" si="4"/>
        <v>0</v>
      </c>
      <c r="BF125" s="140">
        <f t="shared" si="5"/>
        <v>0</v>
      </c>
      <c r="BG125" s="140">
        <f t="shared" si="6"/>
        <v>0</v>
      </c>
      <c r="BH125" s="140">
        <f t="shared" si="7"/>
        <v>0</v>
      </c>
      <c r="BI125" s="140">
        <f t="shared" si="8"/>
        <v>0</v>
      </c>
      <c r="BJ125" s="16" t="s">
        <v>81</v>
      </c>
      <c r="BK125" s="140">
        <f t="shared" si="9"/>
        <v>0</v>
      </c>
      <c r="BL125" s="16" t="s">
        <v>125</v>
      </c>
      <c r="BM125" s="139" t="s">
        <v>129</v>
      </c>
    </row>
    <row r="126" spans="2:65" s="1" customFormat="1" ht="24.2" customHeight="1">
      <c r="B126" s="127"/>
      <c r="C126" s="128" t="s">
        <v>130</v>
      </c>
      <c r="D126" s="128" t="s">
        <v>120</v>
      </c>
      <c r="E126" s="129" t="s">
        <v>131</v>
      </c>
      <c r="F126" s="130" t="s">
        <v>132</v>
      </c>
      <c r="G126" s="131" t="s">
        <v>123</v>
      </c>
      <c r="H126" s="132">
        <v>360</v>
      </c>
      <c r="I126" s="133"/>
      <c r="J126" s="134">
        <f t="shared" si="0"/>
        <v>0</v>
      </c>
      <c r="K126" s="130" t="s">
        <v>124</v>
      </c>
      <c r="L126" s="31"/>
      <c r="M126" s="135" t="s">
        <v>1</v>
      </c>
      <c r="N126" s="136" t="s">
        <v>41</v>
      </c>
      <c r="P126" s="137">
        <f t="shared" si="1"/>
        <v>0</v>
      </c>
      <c r="Q126" s="137">
        <v>0</v>
      </c>
      <c r="R126" s="137">
        <f t="shared" si="2"/>
        <v>0</v>
      </c>
      <c r="S126" s="137">
        <v>0.22</v>
      </c>
      <c r="T126" s="138">
        <f t="shared" si="3"/>
        <v>79.2</v>
      </c>
      <c r="AR126" s="139" t="s">
        <v>125</v>
      </c>
      <c r="AT126" s="139" t="s">
        <v>120</v>
      </c>
      <c r="AU126" s="139" t="s">
        <v>85</v>
      </c>
      <c r="AY126" s="16" t="s">
        <v>118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6" t="s">
        <v>81</v>
      </c>
      <c r="BK126" s="140">
        <f t="shared" si="9"/>
        <v>0</v>
      </c>
      <c r="BL126" s="16" t="s">
        <v>125</v>
      </c>
      <c r="BM126" s="139" t="s">
        <v>133</v>
      </c>
    </row>
    <row r="127" spans="2:65" s="1" customFormat="1" ht="16.5" customHeight="1">
      <c r="B127" s="127"/>
      <c r="C127" s="128" t="s">
        <v>125</v>
      </c>
      <c r="D127" s="128" t="s">
        <v>120</v>
      </c>
      <c r="E127" s="129" t="s">
        <v>134</v>
      </c>
      <c r="F127" s="130" t="s">
        <v>135</v>
      </c>
      <c r="G127" s="131" t="s">
        <v>136</v>
      </c>
      <c r="H127" s="132">
        <v>110</v>
      </c>
      <c r="I127" s="133"/>
      <c r="J127" s="134">
        <f t="shared" si="0"/>
        <v>0</v>
      </c>
      <c r="K127" s="130" t="s">
        <v>124</v>
      </c>
      <c r="L127" s="31"/>
      <c r="M127" s="135" t="s">
        <v>1</v>
      </c>
      <c r="N127" s="136" t="s">
        <v>41</v>
      </c>
      <c r="P127" s="137">
        <f t="shared" si="1"/>
        <v>0</v>
      </c>
      <c r="Q127" s="137">
        <v>0</v>
      </c>
      <c r="R127" s="137">
        <f t="shared" si="2"/>
        <v>0</v>
      </c>
      <c r="S127" s="137">
        <v>0.20499999999999999</v>
      </c>
      <c r="T127" s="138">
        <f t="shared" si="3"/>
        <v>22.549999999999997</v>
      </c>
      <c r="AR127" s="139" t="s">
        <v>125</v>
      </c>
      <c r="AT127" s="139" t="s">
        <v>120</v>
      </c>
      <c r="AU127" s="139" t="s">
        <v>85</v>
      </c>
      <c r="AY127" s="16" t="s">
        <v>118</v>
      </c>
      <c r="BE127" s="140">
        <f t="shared" si="4"/>
        <v>0</v>
      </c>
      <c r="BF127" s="140">
        <f t="shared" si="5"/>
        <v>0</v>
      </c>
      <c r="BG127" s="140">
        <f t="shared" si="6"/>
        <v>0</v>
      </c>
      <c r="BH127" s="140">
        <f t="shared" si="7"/>
        <v>0</v>
      </c>
      <c r="BI127" s="140">
        <f t="shared" si="8"/>
        <v>0</v>
      </c>
      <c r="BJ127" s="16" t="s">
        <v>81</v>
      </c>
      <c r="BK127" s="140">
        <f t="shared" si="9"/>
        <v>0</v>
      </c>
      <c r="BL127" s="16" t="s">
        <v>125</v>
      </c>
      <c r="BM127" s="139" t="s">
        <v>137</v>
      </c>
    </row>
    <row r="128" spans="2:65" s="1" customFormat="1" ht="24.2" customHeight="1">
      <c r="B128" s="127"/>
      <c r="C128" s="128" t="s">
        <v>138</v>
      </c>
      <c r="D128" s="128" t="s">
        <v>120</v>
      </c>
      <c r="E128" s="129" t="s">
        <v>139</v>
      </c>
      <c r="F128" s="130" t="s">
        <v>140</v>
      </c>
      <c r="G128" s="131" t="s">
        <v>136</v>
      </c>
      <c r="H128" s="132">
        <v>120</v>
      </c>
      <c r="I128" s="133"/>
      <c r="J128" s="134">
        <f t="shared" si="0"/>
        <v>0</v>
      </c>
      <c r="K128" s="130" t="s">
        <v>124</v>
      </c>
      <c r="L128" s="31"/>
      <c r="M128" s="135" t="s">
        <v>1</v>
      </c>
      <c r="N128" s="136" t="s">
        <v>41</v>
      </c>
      <c r="P128" s="137">
        <f t="shared" si="1"/>
        <v>0</v>
      </c>
      <c r="Q128" s="137">
        <v>1.3999999999999999E-4</v>
      </c>
      <c r="R128" s="137">
        <f t="shared" si="2"/>
        <v>1.6799999999999999E-2</v>
      </c>
      <c r="S128" s="137">
        <v>0</v>
      </c>
      <c r="T128" s="138">
        <f t="shared" si="3"/>
        <v>0</v>
      </c>
      <c r="AR128" s="139" t="s">
        <v>125</v>
      </c>
      <c r="AT128" s="139" t="s">
        <v>120</v>
      </c>
      <c r="AU128" s="139" t="s">
        <v>85</v>
      </c>
      <c r="AY128" s="16" t="s">
        <v>118</v>
      </c>
      <c r="BE128" s="140">
        <f t="shared" si="4"/>
        <v>0</v>
      </c>
      <c r="BF128" s="140">
        <f t="shared" si="5"/>
        <v>0</v>
      </c>
      <c r="BG128" s="140">
        <f t="shared" si="6"/>
        <v>0</v>
      </c>
      <c r="BH128" s="140">
        <f t="shared" si="7"/>
        <v>0</v>
      </c>
      <c r="BI128" s="140">
        <f t="shared" si="8"/>
        <v>0</v>
      </c>
      <c r="BJ128" s="16" t="s">
        <v>81</v>
      </c>
      <c r="BK128" s="140">
        <f t="shared" si="9"/>
        <v>0</v>
      </c>
      <c r="BL128" s="16" t="s">
        <v>125</v>
      </c>
      <c r="BM128" s="139" t="s">
        <v>141</v>
      </c>
    </row>
    <row r="129" spans="2:65" s="1" customFormat="1" ht="24.2" customHeight="1">
      <c r="B129" s="127"/>
      <c r="C129" s="128" t="s">
        <v>142</v>
      </c>
      <c r="D129" s="128" t="s">
        <v>120</v>
      </c>
      <c r="E129" s="129" t="s">
        <v>143</v>
      </c>
      <c r="F129" s="130" t="s">
        <v>144</v>
      </c>
      <c r="G129" s="131" t="s">
        <v>136</v>
      </c>
      <c r="H129" s="132">
        <v>120</v>
      </c>
      <c r="I129" s="133"/>
      <c r="J129" s="134">
        <f t="shared" si="0"/>
        <v>0</v>
      </c>
      <c r="K129" s="130" t="s">
        <v>124</v>
      </c>
      <c r="L129" s="31"/>
      <c r="M129" s="135" t="s">
        <v>1</v>
      </c>
      <c r="N129" s="136" t="s">
        <v>41</v>
      </c>
      <c r="P129" s="137">
        <f t="shared" si="1"/>
        <v>0</v>
      </c>
      <c r="Q129" s="137">
        <v>0</v>
      </c>
      <c r="R129" s="137">
        <f t="shared" si="2"/>
        <v>0</v>
      </c>
      <c r="S129" s="137">
        <v>0</v>
      </c>
      <c r="T129" s="138">
        <f t="shared" si="3"/>
        <v>0</v>
      </c>
      <c r="AR129" s="139" t="s">
        <v>125</v>
      </c>
      <c r="AT129" s="139" t="s">
        <v>120</v>
      </c>
      <c r="AU129" s="139" t="s">
        <v>85</v>
      </c>
      <c r="AY129" s="16" t="s">
        <v>118</v>
      </c>
      <c r="BE129" s="140">
        <f t="shared" si="4"/>
        <v>0</v>
      </c>
      <c r="BF129" s="140">
        <f t="shared" si="5"/>
        <v>0</v>
      </c>
      <c r="BG129" s="140">
        <f t="shared" si="6"/>
        <v>0</v>
      </c>
      <c r="BH129" s="140">
        <f t="shared" si="7"/>
        <v>0</v>
      </c>
      <c r="BI129" s="140">
        <f t="shared" si="8"/>
        <v>0</v>
      </c>
      <c r="BJ129" s="16" t="s">
        <v>81</v>
      </c>
      <c r="BK129" s="140">
        <f t="shared" si="9"/>
        <v>0</v>
      </c>
      <c r="BL129" s="16" t="s">
        <v>125</v>
      </c>
      <c r="BM129" s="139" t="s">
        <v>145</v>
      </c>
    </row>
    <row r="130" spans="2:65" s="1" customFormat="1" ht="24.2" customHeight="1">
      <c r="B130" s="127"/>
      <c r="C130" s="128" t="s">
        <v>146</v>
      </c>
      <c r="D130" s="128" t="s">
        <v>120</v>
      </c>
      <c r="E130" s="129" t="s">
        <v>147</v>
      </c>
      <c r="F130" s="130" t="s">
        <v>148</v>
      </c>
      <c r="G130" s="131" t="s">
        <v>123</v>
      </c>
      <c r="H130" s="132">
        <v>780</v>
      </c>
      <c r="I130" s="133"/>
      <c r="J130" s="134">
        <f t="shared" si="0"/>
        <v>0</v>
      </c>
      <c r="K130" s="130" t="s">
        <v>124</v>
      </c>
      <c r="L130" s="31"/>
      <c r="M130" s="135" t="s">
        <v>1</v>
      </c>
      <c r="N130" s="136" t="s">
        <v>41</v>
      </c>
      <c r="P130" s="137">
        <f t="shared" si="1"/>
        <v>0</v>
      </c>
      <c r="Q130" s="137">
        <v>0</v>
      </c>
      <c r="R130" s="137">
        <f t="shared" si="2"/>
        <v>0</v>
      </c>
      <c r="S130" s="137">
        <v>0</v>
      </c>
      <c r="T130" s="138">
        <f t="shared" si="3"/>
        <v>0</v>
      </c>
      <c r="AR130" s="139" t="s">
        <v>125</v>
      </c>
      <c r="AT130" s="139" t="s">
        <v>120</v>
      </c>
      <c r="AU130" s="139" t="s">
        <v>85</v>
      </c>
      <c r="AY130" s="16" t="s">
        <v>118</v>
      </c>
      <c r="BE130" s="140">
        <f t="shared" si="4"/>
        <v>0</v>
      </c>
      <c r="BF130" s="140">
        <f t="shared" si="5"/>
        <v>0</v>
      </c>
      <c r="BG130" s="140">
        <f t="shared" si="6"/>
        <v>0</v>
      </c>
      <c r="BH130" s="140">
        <f t="shared" si="7"/>
        <v>0</v>
      </c>
      <c r="BI130" s="140">
        <f t="shared" si="8"/>
        <v>0</v>
      </c>
      <c r="BJ130" s="16" t="s">
        <v>81</v>
      </c>
      <c r="BK130" s="140">
        <f t="shared" si="9"/>
        <v>0</v>
      </c>
      <c r="BL130" s="16" t="s">
        <v>125</v>
      </c>
      <c r="BM130" s="139" t="s">
        <v>149</v>
      </c>
    </row>
    <row r="131" spans="2:65" s="12" customFormat="1" ht="11.25">
      <c r="B131" s="141"/>
      <c r="D131" s="142" t="s">
        <v>150</v>
      </c>
      <c r="E131" s="143" t="s">
        <v>1</v>
      </c>
      <c r="F131" s="144" t="s">
        <v>151</v>
      </c>
      <c r="H131" s="145">
        <v>780</v>
      </c>
      <c r="I131" s="146"/>
      <c r="L131" s="141"/>
      <c r="M131" s="147"/>
      <c r="T131" s="148"/>
      <c r="AT131" s="143" t="s">
        <v>150</v>
      </c>
      <c r="AU131" s="143" t="s">
        <v>85</v>
      </c>
      <c r="AV131" s="12" t="s">
        <v>85</v>
      </c>
      <c r="AW131" s="12" t="s">
        <v>32</v>
      </c>
      <c r="AX131" s="12" t="s">
        <v>81</v>
      </c>
      <c r="AY131" s="143" t="s">
        <v>118</v>
      </c>
    </row>
    <row r="132" spans="2:65" s="11" customFormat="1" ht="22.9" customHeight="1">
      <c r="B132" s="115"/>
      <c r="D132" s="116" t="s">
        <v>75</v>
      </c>
      <c r="E132" s="125" t="s">
        <v>138</v>
      </c>
      <c r="F132" s="125" t="s">
        <v>152</v>
      </c>
      <c r="I132" s="118"/>
      <c r="J132" s="126">
        <f>BK132</f>
        <v>0</v>
      </c>
      <c r="L132" s="115"/>
      <c r="M132" s="120"/>
      <c r="P132" s="121">
        <f>SUM(P133:P149)</f>
        <v>0</v>
      </c>
      <c r="R132" s="121">
        <f>SUM(R133:R149)</f>
        <v>445.58850000000001</v>
      </c>
      <c r="T132" s="122">
        <f>SUM(T133:T149)</f>
        <v>0</v>
      </c>
      <c r="AR132" s="116" t="s">
        <v>81</v>
      </c>
      <c r="AT132" s="123" t="s">
        <v>75</v>
      </c>
      <c r="AU132" s="123" t="s">
        <v>81</v>
      </c>
      <c r="AY132" s="116" t="s">
        <v>118</v>
      </c>
      <c r="BK132" s="124">
        <f>SUM(BK133:BK149)</f>
        <v>0</v>
      </c>
    </row>
    <row r="133" spans="2:65" s="1" customFormat="1" ht="21.75" customHeight="1">
      <c r="B133" s="127"/>
      <c r="C133" s="128" t="s">
        <v>153</v>
      </c>
      <c r="D133" s="128" t="s">
        <v>120</v>
      </c>
      <c r="E133" s="129" t="s">
        <v>154</v>
      </c>
      <c r="F133" s="130" t="s">
        <v>155</v>
      </c>
      <c r="G133" s="131" t="s">
        <v>123</v>
      </c>
      <c r="H133" s="132">
        <v>50.85</v>
      </c>
      <c r="I133" s="133"/>
      <c r="J133" s="134">
        <f>ROUND(I133*H133,2)</f>
        <v>0</v>
      </c>
      <c r="K133" s="130" t="s">
        <v>124</v>
      </c>
      <c r="L133" s="31"/>
      <c r="M133" s="135" t="s">
        <v>1</v>
      </c>
      <c r="N133" s="136" t="s">
        <v>41</v>
      </c>
      <c r="P133" s="137">
        <f>O133*H133</f>
        <v>0</v>
      </c>
      <c r="Q133" s="137">
        <v>0.23</v>
      </c>
      <c r="R133" s="137">
        <f>Q133*H133</f>
        <v>11.695500000000001</v>
      </c>
      <c r="S133" s="137">
        <v>0</v>
      </c>
      <c r="T133" s="138">
        <f>S133*H133</f>
        <v>0</v>
      </c>
      <c r="AR133" s="139" t="s">
        <v>125</v>
      </c>
      <c r="AT133" s="139" t="s">
        <v>120</v>
      </c>
      <c r="AU133" s="139" t="s">
        <v>85</v>
      </c>
      <c r="AY133" s="16" t="s">
        <v>118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6" t="s">
        <v>81</v>
      </c>
      <c r="BK133" s="140">
        <f>ROUND(I133*H133,2)</f>
        <v>0</v>
      </c>
      <c r="BL133" s="16" t="s">
        <v>125</v>
      </c>
      <c r="BM133" s="139" t="s">
        <v>156</v>
      </c>
    </row>
    <row r="134" spans="2:65" s="13" customFormat="1" ht="11.25">
      <c r="B134" s="149"/>
      <c r="D134" s="142" t="s">
        <v>150</v>
      </c>
      <c r="E134" s="150" t="s">
        <v>1</v>
      </c>
      <c r="F134" s="151" t="s">
        <v>157</v>
      </c>
      <c r="H134" s="150" t="s">
        <v>1</v>
      </c>
      <c r="I134" s="152"/>
      <c r="L134" s="149"/>
      <c r="M134" s="153"/>
      <c r="T134" s="154"/>
      <c r="AT134" s="150" t="s">
        <v>150</v>
      </c>
      <c r="AU134" s="150" t="s">
        <v>85</v>
      </c>
      <c r="AV134" s="13" t="s">
        <v>81</v>
      </c>
      <c r="AW134" s="13" t="s">
        <v>32</v>
      </c>
      <c r="AX134" s="13" t="s">
        <v>76</v>
      </c>
      <c r="AY134" s="150" t="s">
        <v>118</v>
      </c>
    </row>
    <row r="135" spans="2:65" s="12" customFormat="1" ht="11.25">
      <c r="B135" s="141"/>
      <c r="D135" s="142" t="s">
        <v>150</v>
      </c>
      <c r="E135" s="143" t="s">
        <v>1</v>
      </c>
      <c r="F135" s="144" t="s">
        <v>158</v>
      </c>
      <c r="H135" s="145">
        <v>50.85</v>
      </c>
      <c r="I135" s="146"/>
      <c r="L135" s="141"/>
      <c r="M135" s="147"/>
      <c r="T135" s="148"/>
      <c r="AT135" s="143" t="s">
        <v>150</v>
      </c>
      <c r="AU135" s="143" t="s">
        <v>85</v>
      </c>
      <c r="AV135" s="12" t="s">
        <v>85</v>
      </c>
      <c r="AW135" s="12" t="s">
        <v>32</v>
      </c>
      <c r="AX135" s="12" t="s">
        <v>81</v>
      </c>
      <c r="AY135" s="143" t="s">
        <v>118</v>
      </c>
    </row>
    <row r="136" spans="2:65" s="1" customFormat="1" ht="24.2" customHeight="1">
      <c r="B136" s="127"/>
      <c r="C136" s="128" t="s">
        <v>159</v>
      </c>
      <c r="D136" s="128" t="s">
        <v>120</v>
      </c>
      <c r="E136" s="129" t="s">
        <v>160</v>
      </c>
      <c r="F136" s="130" t="s">
        <v>161</v>
      </c>
      <c r="G136" s="131" t="s">
        <v>123</v>
      </c>
      <c r="H136" s="132">
        <v>420</v>
      </c>
      <c r="I136" s="133"/>
      <c r="J136" s="134">
        <f>ROUND(I136*H136,2)</f>
        <v>0</v>
      </c>
      <c r="K136" s="130" t="s">
        <v>124</v>
      </c>
      <c r="L136" s="31"/>
      <c r="M136" s="135" t="s">
        <v>1</v>
      </c>
      <c r="N136" s="136" t="s">
        <v>41</v>
      </c>
      <c r="P136" s="137">
        <f>O136*H136</f>
        <v>0</v>
      </c>
      <c r="Q136" s="137">
        <v>0.46</v>
      </c>
      <c r="R136" s="137">
        <f>Q136*H136</f>
        <v>193.20000000000002</v>
      </c>
      <c r="S136" s="137">
        <v>0</v>
      </c>
      <c r="T136" s="138">
        <f>S136*H136</f>
        <v>0</v>
      </c>
      <c r="AR136" s="139" t="s">
        <v>125</v>
      </c>
      <c r="AT136" s="139" t="s">
        <v>120</v>
      </c>
      <c r="AU136" s="139" t="s">
        <v>85</v>
      </c>
      <c r="AY136" s="16" t="s">
        <v>118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6" t="s">
        <v>81</v>
      </c>
      <c r="BK136" s="140">
        <f>ROUND(I136*H136,2)</f>
        <v>0</v>
      </c>
      <c r="BL136" s="16" t="s">
        <v>125</v>
      </c>
      <c r="BM136" s="139" t="s">
        <v>162</v>
      </c>
    </row>
    <row r="137" spans="2:65" s="1" customFormat="1" ht="24.2" customHeight="1">
      <c r="B137" s="127"/>
      <c r="C137" s="128" t="s">
        <v>163</v>
      </c>
      <c r="D137" s="128" t="s">
        <v>120</v>
      </c>
      <c r="E137" s="129" t="s">
        <v>164</v>
      </c>
      <c r="F137" s="130" t="s">
        <v>165</v>
      </c>
      <c r="G137" s="131" t="s">
        <v>123</v>
      </c>
      <c r="H137" s="132">
        <v>360</v>
      </c>
      <c r="I137" s="133"/>
      <c r="J137" s="134">
        <f>ROUND(I137*H137,2)</f>
        <v>0</v>
      </c>
      <c r="K137" s="130" t="s">
        <v>124</v>
      </c>
      <c r="L137" s="31"/>
      <c r="M137" s="135" t="s">
        <v>1</v>
      </c>
      <c r="N137" s="136" t="s">
        <v>41</v>
      </c>
      <c r="P137" s="137">
        <f>O137*H137</f>
        <v>0</v>
      </c>
      <c r="Q137" s="137">
        <v>0.1837</v>
      </c>
      <c r="R137" s="137">
        <f>Q137*H137</f>
        <v>66.132000000000005</v>
      </c>
      <c r="S137" s="137">
        <v>0</v>
      </c>
      <c r="T137" s="138">
        <f>S137*H137</f>
        <v>0</v>
      </c>
      <c r="AR137" s="139" t="s">
        <v>125</v>
      </c>
      <c r="AT137" s="139" t="s">
        <v>120</v>
      </c>
      <c r="AU137" s="139" t="s">
        <v>85</v>
      </c>
      <c r="AY137" s="16" t="s">
        <v>118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6" t="s">
        <v>81</v>
      </c>
      <c r="BK137" s="140">
        <f>ROUND(I137*H137,2)</f>
        <v>0</v>
      </c>
      <c r="BL137" s="16" t="s">
        <v>125</v>
      </c>
      <c r="BM137" s="139" t="s">
        <v>166</v>
      </c>
    </row>
    <row r="138" spans="2:65" s="1" customFormat="1" ht="16.5" customHeight="1">
      <c r="B138" s="127"/>
      <c r="C138" s="155" t="s">
        <v>167</v>
      </c>
      <c r="D138" s="155" t="s">
        <v>168</v>
      </c>
      <c r="E138" s="156" t="s">
        <v>169</v>
      </c>
      <c r="F138" s="157" t="s">
        <v>170</v>
      </c>
      <c r="G138" s="158" t="s">
        <v>123</v>
      </c>
      <c r="H138" s="159">
        <v>367.2</v>
      </c>
      <c r="I138" s="160"/>
      <c r="J138" s="161">
        <f>ROUND(I138*H138,2)</f>
        <v>0</v>
      </c>
      <c r="K138" s="157" t="s">
        <v>124</v>
      </c>
      <c r="L138" s="162"/>
      <c r="M138" s="163" t="s">
        <v>1</v>
      </c>
      <c r="N138" s="164" t="s">
        <v>41</v>
      </c>
      <c r="P138" s="137">
        <f>O138*H138</f>
        <v>0</v>
      </c>
      <c r="Q138" s="137">
        <v>0.222</v>
      </c>
      <c r="R138" s="137">
        <f>Q138*H138</f>
        <v>81.5184</v>
      </c>
      <c r="S138" s="137">
        <v>0</v>
      </c>
      <c r="T138" s="138">
        <f>S138*H138</f>
        <v>0</v>
      </c>
      <c r="AR138" s="139" t="s">
        <v>153</v>
      </c>
      <c r="AT138" s="139" t="s">
        <v>168</v>
      </c>
      <c r="AU138" s="139" t="s">
        <v>85</v>
      </c>
      <c r="AY138" s="16" t="s">
        <v>118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6" t="s">
        <v>81</v>
      </c>
      <c r="BK138" s="140">
        <f>ROUND(I138*H138,2)</f>
        <v>0</v>
      </c>
      <c r="BL138" s="16" t="s">
        <v>125</v>
      </c>
      <c r="BM138" s="139" t="s">
        <v>171</v>
      </c>
    </row>
    <row r="139" spans="2:65" s="12" customFormat="1" ht="11.25">
      <c r="B139" s="141"/>
      <c r="D139" s="142" t="s">
        <v>150</v>
      </c>
      <c r="F139" s="144" t="s">
        <v>172</v>
      </c>
      <c r="H139" s="145">
        <v>367.2</v>
      </c>
      <c r="I139" s="146"/>
      <c r="L139" s="141"/>
      <c r="M139" s="147"/>
      <c r="T139" s="148"/>
      <c r="AT139" s="143" t="s">
        <v>150</v>
      </c>
      <c r="AU139" s="143" t="s">
        <v>85</v>
      </c>
      <c r="AV139" s="12" t="s">
        <v>85</v>
      </c>
      <c r="AW139" s="12" t="s">
        <v>3</v>
      </c>
      <c r="AX139" s="12" t="s">
        <v>81</v>
      </c>
      <c r="AY139" s="143" t="s">
        <v>118</v>
      </c>
    </row>
    <row r="140" spans="2:65" s="1" customFormat="1" ht="24.2" customHeight="1">
      <c r="B140" s="127"/>
      <c r="C140" s="128" t="s">
        <v>173</v>
      </c>
      <c r="D140" s="128" t="s">
        <v>120</v>
      </c>
      <c r="E140" s="129" t="s">
        <v>174</v>
      </c>
      <c r="F140" s="130" t="s">
        <v>175</v>
      </c>
      <c r="G140" s="131" t="s">
        <v>123</v>
      </c>
      <c r="H140" s="132">
        <v>420</v>
      </c>
      <c r="I140" s="133"/>
      <c r="J140" s="134">
        <f>ROUND(I140*H140,2)</f>
        <v>0</v>
      </c>
      <c r="K140" s="130" t="s">
        <v>124</v>
      </c>
      <c r="L140" s="31"/>
      <c r="M140" s="135" t="s">
        <v>1</v>
      </c>
      <c r="N140" s="136" t="s">
        <v>41</v>
      </c>
      <c r="P140" s="137">
        <f>O140*H140</f>
        <v>0</v>
      </c>
      <c r="Q140" s="137">
        <v>8.9219999999999994E-2</v>
      </c>
      <c r="R140" s="137">
        <f>Q140*H140</f>
        <v>37.4724</v>
      </c>
      <c r="S140" s="137">
        <v>0</v>
      </c>
      <c r="T140" s="138">
        <f>S140*H140</f>
        <v>0</v>
      </c>
      <c r="AR140" s="139" t="s">
        <v>125</v>
      </c>
      <c r="AT140" s="139" t="s">
        <v>120</v>
      </c>
      <c r="AU140" s="139" t="s">
        <v>85</v>
      </c>
      <c r="AY140" s="16" t="s">
        <v>118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6" t="s">
        <v>81</v>
      </c>
      <c r="BK140" s="140">
        <f>ROUND(I140*H140,2)</f>
        <v>0</v>
      </c>
      <c r="BL140" s="16" t="s">
        <v>125</v>
      </c>
      <c r="BM140" s="139" t="s">
        <v>176</v>
      </c>
    </row>
    <row r="141" spans="2:65" s="12" customFormat="1" ht="11.25">
      <c r="B141" s="141"/>
      <c r="D141" s="142" t="s">
        <v>150</v>
      </c>
      <c r="E141" s="143" t="s">
        <v>1</v>
      </c>
      <c r="F141" s="144" t="s">
        <v>177</v>
      </c>
      <c r="H141" s="145">
        <v>420</v>
      </c>
      <c r="I141" s="146"/>
      <c r="L141" s="141"/>
      <c r="M141" s="147"/>
      <c r="T141" s="148"/>
      <c r="AT141" s="143" t="s">
        <v>150</v>
      </c>
      <c r="AU141" s="143" t="s">
        <v>85</v>
      </c>
      <c r="AV141" s="12" t="s">
        <v>85</v>
      </c>
      <c r="AW141" s="12" t="s">
        <v>32</v>
      </c>
      <c r="AX141" s="12" t="s">
        <v>81</v>
      </c>
      <c r="AY141" s="143" t="s">
        <v>118</v>
      </c>
    </row>
    <row r="142" spans="2:65" s="1" customFormat="1" ht="24.2" customHeight="1">
      <c r="B142" s="127"/>
      <c r="C142" s="155" t="s">
        <v>178</v>
      </c>
      <c r="D142" s="155" t="s">
        <v>168</v>
      </c>
      <c r="E142" s="156" t="s">
        <v>179</v>
      </c>
      <c r="F142" s="157" t="s">
        <v>180</v>
      </c>
      <c r="G142" s="158" t="s">
        <v>123</v>
      </c>
      <c r="H142" s="159">
        <v>383.8</v>
      </c>
      <c r="I142" s="160"/>
      <c r="J142" s="161">
        <f>ROUND(I142*H142,2)</f>
        <v>0</v>
      </c>
      <c r="K142" s="157" t="s">
        <v>1</v>
      </c>
      <c r="L142" s="162"/>
      <c r="M142" s="163" t="s">
        <v>1</v>
      </c>
      <c r="N142" s="164" t="s">
        <v>41</v>
      </c>
      <c r="P142" s="137">
        <f>O142*H142</f>
        <v>0</v>
      </c>
      <c r="Q142" s="137">
        <v>0.13100000000000001</v>
      </c>
      <c r="R142" s="137">
        <f>Q142*H142</f>
        <v>50.277800000000006</v>
      </c>
      <c r="S142" s="137">
        <v>0</v>
      </c>
      <c r="T142" s="138">
        <f>S142*H142</f>
        <v>0</v>
      </c>
      <c r="AR142" s="139" t="s">
        <v>153</v>
      </c>
      <c r="AT142" s="139" t="s">
        <v>168</v>
      </c>
      <c r="AU142" s="139" t="s">
        <v>85</v>
      </c>
      <c r="AY142" s="16" t="s">
        <v>118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6" t="s">
        <v>81</v>
      </c>
      <c r="BK142" s="140">
        <f>ROUND(I142*H142,2)</f>
        <v>0</v>
      </c>
      <c r="BL142" s="16" t="s">
        <v>125</v>
      </c>
      <c r="BM142" s="139" t="s">
        <v>181</v>
      </c>
    </row>
    <row r="143" spans="2:65" s="12" customFormat="1" ht="11.25">
      <c r="B143" s="141"/>
      <c r="D143" s="142" t="s">
        <v>150</v>
      </c>
      <c r="F143" s="144" t="s">
        <v>182</v>
      </c>
      <c r="H143" s="145">
        <v>383.8</v>
      </c>
      <c r="I143" s="146"/>
      <c r="L143" s="141"/>
      <c r="M143" s="147"/>
      <c r="T143" s="148"/>
      <c r="AT143" s="143" t="s">
        <v>150</v>
      </c>
      <c r="AU143" s="143" t="s">
        <v>85</v>
      </c>
      <c r="AV143" s="12" t="s">
        <v>85</v>
      </c>
      <c r="AW143" s="12" t="s">
        <v>3</v>
      </c>
      <c r="AX143" s="12" t="s">
        <v>81</v>
      </c>
      <c r="AY143" s="143" t="s">
        <v>118</v>
      </c>
    </row>
    <row r="144" spans="2:65" s="1" customFormat="1" ht="24.2" customHeight="1">
      <c r="B144" s="127"/>
      <c r="C144" s="155" t="s">
        <v>183</v>
      </c>
      <c r="D144" s="155" t="s">
        <v>168</v>
      </c>
      <c r="E144" s="156" t="s">
        <v>184</v>
      </c>
      <c r="F144" s="157" t="s">
        <v>185</v>
      </c>
      <c r="G144" s="158" t="s">
        <v>123</v>
      </c>
      <c r="H144" s="159">
        <v>25.25</v>
      </c>
      <c r="I144" s="160"/>
      <c r="J144" s="161">
        <f>ROUND(I144*H144,2)</f>
        <v>0</v>
      </c>
      <c r="K144" s="157" t="s">
        <v>1</v>
      </c>
      <c r="L144" s="162"/>
      <c r="M144" s="163" t="s">
        <v>1</v>
      </c>
      <c r="N144" s="164" t="s">
        <v>41</v>
      </c>
      <c r="P144" s="137">
        <f>O144*H144</f>
        <v>0</v>
      </c>
      <c r="Q144" s="137">
        <v>0.13100000000000001</v>
      </c>
      <c r="R144" s="137">
        <f>Q144*H144</f>
        <v>3.30775</v>
      </c>
      <c r="S144" s="137">
        <v>0</v>
      </c>
      <c r="T144" s="138">
        <f>S144*H144</f>
        <v>0</v>
      </c>
      <c r="AR144" s="139" t="s">
        <v>153</v>
      </c>
      <c r="AT144" s="139" t="s">
        <v>168</v>
      </c>
      <c r="AU144" s="139" t="s">
        <v>85</v>
      </c>
      <c r="AY144" s="16" t="s">
        <v>118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6" t="s">
        <v>81</v>
      </c>
      <c r="BK144" s="140">
        <f>ROUND(I144*H144,2)</f>
        <v>0</v>
      </c>
      <c r="BL144" s="16" t="s">
        <v>125</v>
      </c>
      <c r="BM144" s="139" t="s">
        <v>186</v>
      </c>
    </row>
    <row r="145" spans="2:65" s="12" customFormat="1" ht="11.25">
      <c r="B145" s="141"/>
      <c r="D145" s="142" t="s">
        <v>150</v>
      </c>
      <c r="F145" s="144" t="s">
        <v>187</v>
      </c>
      <c r="H145" s="145">
        <v>25.25</v>
      </c>
      <c r="I145" s="146"/>
      <c r="L145" s="141"/>
      <c r="M145" s="147"/>
      <c r="T145" s="148"/>
      <c r="AT145" s="143" t="s">
        <v>150</v>
      </c>
      <c r="AU145" s="143" t="s">
        <v>85</v>
      </c>
      <c r="AV145" s="12" t="s">
        <v>85</v>
      </c>
      <c r="AW145" s="12" t="s">
        <v>3</v>
      </c>
      <c r="AX145" s="12" t="s">
        <v>81</v>
      </c>
      <c r="AY145" s="143" t="s">
        <v>118</v>
      </c>
    </row>
    <row r="146" spans="2:65" s="1" customFormat="1" ht="24.2" customHeight="1">
      <c r="B146" s="127"/>
      <c r="C146" s="155" t="s">
        <v>8</v>
      </c>
      <c r="D146" s="155" t="s">
        <v>168</v>
      </c>
      <c r="E146" s="156" t="s">
        <v>188</v>
      </c>
      <c r="F146" s="157" t="s">
        <v>189</v>
      </c>
      <c r="G146" s="158" t="s">
        <v>123</v>
      </c>
      <c r="H146" s="159">
        <v>15.15</v>
      </c>
      <c r="I146" s="160"/>
      <c r="J146" s="161">
        <f>ROUND(I146*H146,2)</f>
        <v>0</v>
      </c>
      <c r="K146" s="157" t="s">
        <v>124</v>
      </c>
      <c r="L146" s="162"/>
      <c r="M146" s="163" t="s">
        <v>1</v>
      </c>
      <c r="N146" s="164" t="s">
        <v>41</v>
      </c>
      <c r="P146" s="137">
        <f>O146*H146</f>
        <v>0</v>
      </c>
      <c r="Q146" s="137">
        <v>0.13100000000000001</v>
      </c>
      <c r="R146" s="137">
        <f>Q146*H146</f>
        <v>1.98465</v>
      </c>
      <c r="S146" s="137">
        <v>0</v>
      </c>
      <c r="T146" s="138">
        <f>S146*H146</f>
        <v>0</v>
      </c>
      <c r="AR146" s="139" t="s">
        <v>153</v>
      </c>
      <c r="AT146" s="139" t="s">
        <v>168</v>
      </c>
      <c r="AU146" s="139" t="s">
        <v>85</v>
      </c>
      <c r="AY146" s="16" t="s">
        <v>118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6" t="s">
        <v>81</v>
      </c>
      <c r="BK146" s="140">
        <f>ROUND(I146*H146,2)</f>
        <v>0</v>
      </c>
      <c r="BL146" s="16" t="s">
        <v>125</v>
      </c>
      <c r="BM146" s="139" t="s">
        <v>190</v>
      </c>
    </row>
    <row r="147" spans="2:65" s="12" customFormat="1" ht="11.25">
      <c r="B147" s="141"/>
      <c r="D147" s="142" t="s">
        <v>150</v>
      </c>
      <c r="F147" s="144" t="s">
        <v>191</v>
      </c>
      <c r="H147" s="145">
        <v>15.15</v>
      </c>
      <c r="I147" s="146"/>
      <c r="L147" s="141"/>
      <c r="M147" s="147"/>
      <c r="T147" s="148"/>
      <c r="AT147" s="143" t="s">
        <v>150</v>
      </c>
      <c r="AU147" s="143" t="s">
        <v>85</v>
      </c>
      <c r="AV147" s="12" t="s">
        <v>85</v>
      </c>
      <c r="AW147" s="12" t="s">
        <v>3</v>
      </c>
      <c r="AX147" s="12" t="s">
        <v>81</v>
      </c>
      <c r="AY147" s="143" t="s">
        <v>118</v>
      </c>
    </row>
    <row r="148" spans="2:65" s="1" customFormat="1" ht="33" customHeight="1">
      <c r="B148" s="127"/>
      <c r="C148" s="128" t="s">
        <v>192</v>
      </c>
      <c r="D148" s="128" t="s">
        <v>120</v>
      </c>
      <c r="E148" s="129" t="s">
        <v>193</v>
      </c>
      <c r="F148" s="130" t="s">
        <v>194</v>
      </c>
      <c r="G148" s="131" t="s">
        <v>123</v>
      </c>
      <c r="H148" s="132">
        <v>40</v>
      </c>
      <c r="I148" s="133"/>
      <c r="J148" s="134">
        <f>ROUND(I148*H148,2)</f>
        <v>0</v>
      </c>
      <c r="K148" s="130" t="s">
        <v>124</v>
      </c>
      <c r="L148" s="31"/>
      <c r="M148" s="135" t="s">
        <v>1</v>
      </c>
      <c r="N148" s="136" t="s">
        <v>41</v>
      </c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AR148" s="139" t="s">
        <v>125</v>
      </c>
      <c r="AT148" s="139" t="s">
        <v>120</v>
      </c>
      <c r="AU148" s="139" t="s">
        <v>85</v>
      </c>
      <c r="AY148" s="16" t="s">
        <v>118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6" t="s">
        <v>81</v>
      </c>
      <c r="BK148" s="140">
        <f>ROUND(I148*H148,2)</f>
        <v>0</v>
      </c>
      <c r="BL148" s="16" t="s">
        <v>125</v>
      </c>
      <c r="BM148" s="139" t="s">
        <v>195</v>
      </c>
    </row>
    <row r="149" spans="2:65" s="12" customFormat="1" ht="11.25">
      <c r="B149" s="141"/>
      <c r="D149" s="142" t="s">
        <v>150</v>
      </c>
      <c r="E149" s="143" t="s">
        <v>1</v>
      </c>
      <c r="F149" s="144" t="s">
        <v>196</v>
      </c>
      <c r="H149" s="145">
        <v>40</v>
      </c>
      <c r="I149" s="146"/>
      <c r="L149" s="141"/>
      <c r="M149" s="147"/>
      <c r="T149" s="148"/>
      <c r="AT149" s="143" t="s">
        <v>150</v>
      </c>
      <c r="AU149" s="143" t="s">
        <v>85</v>
      </c>
      <c r="AV149" s="12" t="s">
        <v>85</v>
      </c>
      <c r="AW149" s="12" t="s">
        <v>32</v>
      </c>
      <c r="AX149" s="12" t="s">
        <v>81</v>
      </c>
      <c r="AY149" s="143" t="s">
        <v>118</v>
      </c>
    </row>
    <row r="150" spans="2:65" s="11" customFormat="1" ht="22.9" customHeight="1">
      <c r="B150" s="115"/>
      <c r="D150" s="116" t="s">
        <v>75</v>
      </c>
      <c r="E150" s="125" t="s">
        <v>159</v>
      </c>
      <c r="F150" s="125" t="s">
        <v>197</v>
      </c>
      <c r="I150" s="118"/>
      <c r="J150" s="126">
        <f>BK150</f>
        <v>0</v>
      </c>
      <c r="L150" s="115"/>
      <c r="M150" s="120"/>
      <c r="P150" s="121">
        <f>SUM(P151:P163)</f>
        <v>0</v>
      </c>
      <c r="R150" s="121">
        <f>SUM(R151:R163)</f>
        <v>38.228755700000001</v>
      </c>
      <c r="T150" s="122">
        <f>SUM(T151:T163)</f>
        <v>0.41000000000000003</v>
      </c>
      <c r="AR150" s="116" t="s">
        <v>81</v>
      </c>
      <c r="AT150" s="123" t="s">
        <v>75</v>
      </c>
      <c r="AU150" s="123" t="s">
        <v>81</v>
      </c>
      <c r="AY150" s="116" t="s">
        <v>118</v>
      </c>
      <c r="BK150" s="124">
        <f>SUM(BK151:BK163)</f>
        <v>0</v>
      </c>
    </row>
    <row r="151" spans="2:65" s="1" customFormat="1" ht="44.25" customHeight="1">
      <c r="B151" s="127"/>
      <c r="C151" s="128" t="s">
        <v>198</v>
      </c>
      <c r="D151" s="128" t="s">
        <v>120</v>
      </c>
      <c r="E151" s="129" t="s">
        <v>199</v>
      </c>
      <c r="F151" s="130" t="s">
        <v>200</v>
      </c>
      <c r="G151" s="131" t="s">
        <v>201</v>
      </c>
      <c r="H151" s="132">
        <v>5</v>
      </c>
      <c r="I151" s="133"/>
      <c r="J151" s="134">
        <f>ROUND(I151*H151,2)</f>
        <v>0</v>
      </c>
      <c r="K151" s="130" t="s">
        <v>124</v>
      </c>
      <c r="L151" s="31"/>
      <c r="M151" s="135" t="s">
        <v>1</v>
      </c>
      <c r="N151" s="136" t="s">
        <v>41</v>
      </c>
      <c r="P151" s="137">
        <f>O151*H151</f>
        <v>0</v>
      </c>
      <c r="Q151" s="137">
        <v>6.9999999999999999E-4</v>
      </c>
      <c r="R151" s="137">
        <f>Q151*H151</f>
        <v>3.5000000000000001E-3</v>
      </c>
      <c r="S151" s="137">
        <v>0</v>
      </c>
      <c r="T151" s="138">
        <f>S151*H151</f>
        <v>0</v>
      </c>
      <c r="AR151" s="139" t="s">
        <v>125</v>
      </c>
      <c r="AT151" s="139" t="s">
        <v>120</v>
      </c>
      <c r="AU151" s="139" t="s">
        <v>85</v>
      </c>
      <c r="AY151" s="16" t="s">
        <v>118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6" t="s">
        <v>81</v>
      </c>
      <c r="BK151" s="140">
        <f>ROUND(I151*H151,2)</f>
        <v>0</v>
      </c>
      <c r="BL151" s="16" t="s">
        <v>125</v>
      </c>
      <c r="BM151" s="139" t="s">
        <v>202</v>
      </c>
    </row>
    <row r="152" spans="2:65" s="1" customFormat="1" ht="33" customHeight="1">
      <c r="B152" s="127"/>
      <c r="C152" s="128" t="s">
        <v>203</v>
      </c>
      <c r="D152" s="128" t="s">
        <v>120</v>
      </c>
      <c r="E152" s="129" t="s">
        <v>204</v>
      </c>
      <c r="F152" s="130" t="s">
        <v>205</v>
      </c>
      <c r="G152" s="131" t="s">
        <v>136</v>
      </c>
      <c r="H152" s="132">
        <v>113</v>
      </c>
      <c r="I152" s="133"/>
      <c r="J152" s="134">
        <f>ROUND(I152*H152,2)</f>
        <v>0</v>
      </c>
      <c r="K152" s="130" t="s">
        <v>124</v>
      </c>
      <c r="L152" s="31"/>
      <c r="M152" s="135" t="s">
        <v>1</v>
      </c>
      <c r="N152" s="136" t="s">
        <v>41</v>
      </c>
      <c r="P152" s="137">
        <f>O152*H152</f>
        <v>0</v>
      </c>
      <c r="Q152" s="137">
        <v>0.15540000000000001</v>
      </c>
      <c r="R152" s="137">
        <f>Q152*H152</f>
        <v>17.560200000000002</v>
      </c>
      <c r="S152" s="137">
        <v>0</v>
      </c>
      <c r="T152" s="138">
        <f>S152*H152</f>
        <v>0</v>
      </c>
      <c r="AR152" s="139" t="s">
        <v>125</v>
      </c>
      <c r="AT152" s="139" t="s">
        <v>120</v>
      </c>
      <c r="AU152" s="139" t="s">
        <v>85</v>
      </c>
      <c r="AY152" s="16" t="s">
        <v>118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6" t="s">
        <v>81</v>
      </c>
      <c r="BK152" s="140">
        <f>ROUND(I152*H152,2)</f>
        <v>0</v>
      </c>
      <c r="BL152" s="16" t="s">
        <v>125</v>
      </c>
      <c r="BM152" s="139" t="s">
        <v>206</v>
      </c>
    </row>
    <row r="153" spans="2:65" s="12" customFormat="1" ht="11.25">
      <c r="B153" s="141"/>
      <c r="D153" s="142" t="s">
        <v>150</v>
      </c>
      <c r="E153" s="143" t="s">
        <v>1</v>
      </c>
      <c r="F153" s="144" t="s">
        <v>207</v>
      </c>
      <c r="H153" s="145">
        <v>32</v>
      </c>
      <c r="I153" s="146"/>
      <c r="L153" s="141"/>
      <c r="M153" s="147"/>
      <c r="T153" s="148"/>
      <c r="AT153" s="143" t="s">
        <v>150</v>
      </c>
      <c r="AU153" s="143" t="s">
        <v>85</v>
      </c>
      <c r="AV153" s="12" t="s">
        <v>85</v>
      </c>
      <c r="AW153" s="12" t="s">
        <v>32</v>
      </c>
      <c r="AX153" s="12" t="s">
        <v>76</v>
      </c>
      <c r="AY153" s="143" t="s">
        <v>118</v>
      </c>
    </row>
    <row r="154" spans="2:65" s="12" customFormat="1" ht="11.25">
      <c r="B154" s="141"/>
      <c r="D154" s="142" t="s">
        <v>150</v>
      </c>
      <c r="E154" s="143" t="s">
        <v>1</v>
      </c>
      <c r="F154" s="144" t="s">
        <v>208</v>
      </c>
      <c r="H154" s="145">
        <v>81</v>
      </c>
      <c r="I154" s="146"/>
      <c r="L154" s="141"/>
      <c r="M154" s="147"/>
      <c r="T154" s="148"/>
      <c r="AT154" s="143" t="s">
        <v>150</v>
      </c>
      <c r="AU154" s="143" t="s">
        <v>85</v>
      </c>
      <c r="AV154" s="12" t="s">
        <v>85</v>
      </c>
      <c r="AW154" s="12" t="s">
        <v>32</v>
      </c>
      <c r="AX154" s="12" t="s">
        <v>76</v>
      </c>
      <c r="AY154" s="143" t="s">
        <v>118</v>
      </c>
    </row>
    <row r="155" spans="2:65" s="14" customFormat="1" ht="11.25">
      <c r="B155" s="165"/>
      <c r="D155" s="142" t="s">
        <v>150</v>
      </c>
      <c r="E155" s="166" t="s">
        <v>1</v>
      </c>
      <c r="F155" s="167" t="s">
        <v>209</v>
      </c>
      <c r="H155" s="168">
        <v>113</v>
      </c>
      <c r="I155" s="169"/>
      <c r="L155" s="165"/>
      <c r="M155" s="170"/>
      <c r="T155" s="171"/>
      <c r="AT155" s="166" t="s">
        <v>150</v>
      </c>
      <c r="AU155" s="166" t="s">
        <v>85</v>
      </c>
      <c r="AV155" s="14" t="s">
        <v>125</v>
      </c>
      <c r="AW155" s="14" t="s">
        <v>32</v>
      </c>
      <c r="AX155" s="14" t="s">
        <v>81</v>
      </c>
      <c r="AY155" s="166" t="s">
        <v>118</v>
      </c>
    </row>
    <row r="156" spans="2:65" s="1" customFormat="1" ht="16.5" customHeight="1">
      <c r="B156" s="127"/>
      <c r="C156" s="155" t="s">
        <v>210</v>
      </c>
      <c r="D156" s="155" t="s">
        <v>168</v>
      </c>
      <c r="E156" s="156" t="s">
        <v>211</v>
      </c>
      <c r="F156" s="157" t="s">
        <v>212</v>
      </c>
      <c r="G156" s="158" t="s">
        <v>201</v>
      </c>
      <c r="H156" s="159">
        <v>113.22</v>
      </c>
      <c r="I156" s="160"/>
      <c r="J156" s="161">
        <f>ROUND(I156*H156,2)</f>
        <v>0</v>
      </c>
      <c r="K156" s="157" t="s">
        <v>1</v>
      </c>
      <c r="L156" s="162"/>
      <c r="M156" s="163" t="s">
        <v>1</v>
      </c>
      <c r="N156" s="164" t="s">
        <v>41</v>
      </c>
      <c r="P156" s="137">
        <f>O156*H156</f>
        <v>0</v>
      </c>
      <c r="Q156" s="137">
        <v>0.08</v>
      </c>
      <c r="R156" s="137">
        <f>Q156*H156</f>
        <v>9.0576000000000008</v>
      </c>
      <c r="S156" s="137">
        <v>0</v>
      </c>
      <c r="T156" s="138">
        <f>S156*H156</f>
        <v>0</v>
      </c>
      <c r="AR156" s="139" t="s">
        <v>153</v>
      </c>
      <c r="AT156" s="139" t="s">
        <v>168</v>
      </c>
      <c r="AU156" s="139" t="s">
        <v>85</v>
      </c>
      <c r="AY156" s="16" t="s">
        <v>118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6" t="s">
        <v>81</v>
      </c>
      <c r="BK156" s="140">
        <f>ROUND(I156*H156,2)</f>
        <v>0</v>
      </c>
      <c r="BL156" s="16" t="s">
        <v>125</v>
      </c>
      <c r="BM156" s="139" t="s">
        <v>213</v>
      </c>
    </row>
    <row r="157" spans="2:65" s="12" customFormat="1" ht="11.25">
      <c r="B157" s="141"/>
      <c r="D157" s="142" t="s">
        <v>150</v>
      </c>
      <c r="E157" s="143" t="s">
        <v>1</v>
      </c>
      <c r="F157" s="144" t="s">
        <v>214</v>
      </c>
      <c r="H157" s="145">
        <v>111</v>
      </c>
      <c r="I157" s="146"/>
      <c r="L157" s="141"/>
      <c r="M157" s="147"/>
      <c r="T157" s="148"/>
      <c r="AT157" s="143" t="s">
        <v>150</v>
      </c>
      <c r="AU157" s="143" t="s">
        <v>85</v>
      </c>
      <c r="AV157" s="12" t="s">
        <v>85</v>
      </c>
      <c r="AW157" s="12" t="s">
        <v>32</v>
      </c>
      <c r="AX157" s="12" t="s">
        <v>81</v>
      </c>
      <c r="AY157" s="143" t="s">
        <v>118</v>
      </c>
    </row>
    <row r="158" spans="2:65" s="12" customFormat="1" ht="11.25">
      <c r="B158" s="141"/>
      <c r="D158" s="142" t="s">
        <v>150</v>
      </c>
      <c r="F158" s="144" t="s">
        <v>215</v>
      </c>
      <c r="H158" s="145">
        <v>113.22</v>
      </c>
      <c r="I158" s="146"/>
      <c r="L158" s="141"/>
      <c r="M158" s="147"/>
      <c r="T158" s="148"/>
      <c r="AT158" s="143" t="s">
        <v>150</v>
      </c>
      <c r="AU158" s="143" t="s">
        <v>85</v>
      </c>
      <c r="AV158" s="12" t="s">
        <v>85</v>
      </c>
      <c r="AW158" s="12" t="s">
        <v>3</v>
      </c>
      <c r="AX158" s="12" t="s">
        <v>81</v>
      </c>
      <c r="AY158" s="143" t="s">
        <v>118</v>
      </c>
    </row>
    <row r="159" spans="2:65" s="1" customFormat="1" ht="24.2" customHeight="1">
      <c r="B159" s="127"/>
      <c r="C159" s="155" t="s">
        <v>216</v>
      </c>
      <c r="D159" s="155" t="s">
        <v>168</v>
      </c>
      <c r="E159" s="156" t="s">
        <v>217</v>
      </c>
      <c r="F159" s="157" t="s">
        <v>218</v>
      </c>
      <c r="G159" s="158" t="s">
        <v>201</v>
      </c>
      <c r="H159" s="159">
        <v>2.04</v>
      </c>
      <c r="I159" s="160"/>
      <c r="J159" s="161">
        <f>ROUND(I159*H159,2)</f>
        <v>0</v>
      </c>
      <c r="K159" s="157" t="s">
        <v>1</v>
      </c>
      <c r="L159" s="162"/>
      <c r="M159" s="163" t="s">
        <v>1</v>
      </c>
      <c r="N159" s="164" t="s">
        <v>41</v>
      </c>
      <c r="P159" s="137">
        <f>O159*H159</f>
        <v>0</v>
      </c>
      <c r="Q159" s="137">
        <v>6.5670000000000006E-2</v>
      </c>
      <c r="R159" s="137">
        <f>Q159*H159</f>
        <v>0.13396680000000002</v>
      </c>
      <c r="S159" s="137">
        <v>0</v>
      </c>
      <c r="T159" s="138">
        <f>S159*H159</f>
        <v>0</v>
      </c>
      <c r="AR159" s="139" t="s">
        <v>153</v>
      </c>
      <c r="AT159" s="139" t="s">
        <v>168</v>
      </c>
      <c r="AU159" s="139" t="s">
        <v>85</v>
      </c>
      <c r="AY159" s="16" t="s">
        <v>118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6" t="s">
        <v>81</v>
      </c>
      <c r="BK159" s="140">
        <f>ROUND(I159*H159,2)</f>
        <v>0</v>
      </c>
      <c r="BL159" s="16" t="s">
        <v>125</v>
      </c>
      <c r="BM159" s="139" t="s">
        <v>219</v>
      </c>
    </row>
    <row r="160" spans="2:65" s="12" customFormat="1" ht="11.25">
      <c r="B160" s="141"/>
      <c r="D160" s="142" t="s">
        <v>150</v>
      </c>
      <c r="F160" s="144" t="s">
        <v>220</v>
      </c>
      <c r="H160" s="145">
        <v>2.04</v>
      </c>
      <c r="I160" s="146"/>
      <c r="L160" s="141"/>
      <c r="M160" s="147"/>
      <c r="T160" s="148"/>
      <c r="AT160" s="143" t="s">
        <v>150</v>
      </c>
      <c r="AU160" s="143" t="s">
        <v>85</v>
      </c>
      <c r="AV160" s="12" t="s">
        <v>85</v>
      </c>
      <c r="AW160" s="12" t="s">
        <v>3</v>
      </c>
      <c r="AX160" s="12" t="s">
        <v>81</v>
      </c>
      <c r="AY160" s="143" t="s">
        <v>118</v>
      </c>
    </row>
    <row r="161" spans="2:65" s="1" customFormat="1" ht="24.2" customHeight="1">
      <c r="B161" s="127"/>
      <c r="C161" s="128" t="s">
        <v>7</v>
      </c>
      <c r="D161" s="128" t="s">
        <v>120</v>
      </c>
      <c r="E161" s="129" t="s">
        <v>221</v>
      </c>
      <c r="F161" s="130" t="s">
        <v>222</v>
      </c>
      <c r="G161" s="131" t="s">
        <v>223</v>
      </c>
      <c r="H161" s="132">
        <v>5.085</v>
      </c>
      <c r="I161" s="133"/>
      <c r="J161" s="134">
        <f>ROUND(I161*H161,2)</f>
        <v>0</v>
      </c>
      <c r="K161" s="130" t="s">
        <v>124</v>
      </c>
      <c r="L161" s="31"/>
      <c r="M161" s="135" t="s">
        <v>1</v>
      </c>
      <c r="N161" s="136" t="s">
        <v>41</v>
      </c>
      <c r="P161" s="137">
        <f>O161*H161</f>
        <v>0</v>
      </c>
      <c r="Q161" s="137">
        <v>2.2563399999999998</v>
      </c>
      <c r="R161" s="137">
        <f>Q161*H161</f>
        <v>11.4734889</v>
      </c>
      <c r="S161" s="137">
        <v>0</v>
      </c>
      <c r="T161" s="138">
        <f>S161*H161</f>
        <v>0</v>
      </c>
      <c r="AR161" s="139" t="s">
        <v>125</v>
      </c>
      <c r="AT161" s="139" t="s">
        <v>120</v>
      </c>
      <c r="AU161" s="139" t="s">
        <v>85</v>
      </c>
      <c r="AY161" s="16" t="s">
        <v>118</v>
      </c>
      <c r="BE161" s="140">
        <f>IF(N161="základní",J161,0)</f>
        <v>0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6" t="s">
        <v>81</v>
      </c>
      <c r="BK161" s="140">
        <f>ROUND(I161*H161,2)</f>
        <v>0</v>
      </c>
      <c r="BL161" s="16" t="s">
        <v>125</v>
      </c>
      <c r="BM161" s="139" t="s">
        <v>224</v>
      </c>
    </row>
    <row r="162" spans="2:65" s="12" customFormat="1" ht="11.25">
      <c r="B162" s="141"/>
      <c r="D162" s="142" t="s">
        <v>150</v>
      </c>
      <c r="E162" s="143" t="s">
        <v>1</v>
      </c>
      <c r="F162" s="144" t="s">
        <v>225</v>
      </c>
      <c r="H162" s="145">
        <v>5.085</v>
      </c>
      <c r="I162" s="146"/>
      <c r="L162" s="141"/>
      <c r="M162" s="147"/>
      <c r="T162" s="148"/>
      <c r="AT162" s="143" t="s">
        <v>150</v>
      </c>
      <c r="AU162" s="143" t="s">
        <v>85</v>
      </c>
      <c r="AV162" s="12" t="s">
        <v>85</v>
      </c>
      <c r="AW162" s="12" t="s">
        <v>32</v>
      </c>
      <c r="AX162" s="12" t="s">
        <v>81</v>
      </c>
      <c r="AY162" s="143" t="s">
        <v>118</v>
      </c>
    </row>
    <row r="163" spans="2:65" s="1" customFormat="1" ht="24.2" customHeight="1">
      <c r="B163" s="127"/>
      <c r="C163" s="128" t="s">
        <v>226</v>
      </c>
      <c r="D163" s="128" t="s">
        <v>120</v>
      </c>
      <c r="E163" s="129" t="s">
        <v>227</v>
      </c>
      <c r="F163" s="130" t="s">
        <v>228</v>
      </c>
      <c r="G163" s="131" t="s">
        <v>201</v>
      </c>
      <c r="H163" s="132">
        <v>5</v>
      </c>
      <c r="I163" s="133"/>
      <c r="J163" s="134">
        <f>ROUND(I163*H163,2)</f>
        <v>0</v>
      </c>
      <c r="K163" s="130" t="s">
        <v>124</v>
      </c>
      <c r="L163" s="31"/>
      <c r="M163" s="135" t="s">
        <v>1</v>
      </c>
      <c r="N163" s="136" t="s">
        <v>41</v>
      </c>
      <c r="P163" s="137">
        <f>O163*H163</f>
        <v>0</v>
      </c>
      <c r="Q163" s="137">
        <v>0</v>
      </c>
      <c r="R163" s="137">
        <f>Q163*H163</f>
        <v>0</v>
      </c>
      <c r="S163" s="137">
        <v>8.2000000000000003E-2</v>
      </c>
      <c r="T163" s="138">
        <f>S163*H163</f>
        <v>0.41000000000000003</v>
      </c>
      <c r="AR163" s="139" t="s">
        <v>125</v>
      </c>
      <c r="AT163" s="139" t="s">
        <v>120</v>
      </c>
      <c r="AU163" s="139" t="s">
        <v>85</v>
      </c>
      <c r="AY163" s="16" t="s">
        <v>118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16" t="s">
        <v>81</v>
      </c>
      <c r="BK163" s="140">
        <f>ROUND(I163*H163,2)</f>
        <v>0</v>
      </c>
      <c r="BL163" s="16" t="s">
        <v>125</v>
      </c>
      <c r="BM163" s="139" t="s">
        <v>229</v>
      </c>
    </row>
    <row r="164" spans="2:65" s="11" customFormat="1" ht="22.9" customHeight="1">
      <c r="B164" s="115"/>
      <c r="D164" s="116" t="s">
        <v>75</v>
      </c>
      <c r="E164" s="125" t="s">
        <v>230</v>
      </c>
      <c r="F164" s="125" t="s">
        <v>231</v>
      </c>
      <c r="I164" s="118"/>
      <c r="J164" s="126">
        <f>BK164</f>
        <v>0</v>
      </c>
      <c r="L164" s="115"/>
      <c r="M164" s="120"/>
      <c r="P164" s="121">
        <f>SUM(P165:P178)</f>
        <v>0</v>
      </c>
      <c r="R164" s="121">
        <f>SUM(R165:R178)</f>
        <v>0</v>
      </c>
      <c r="T164" s="122">
        <f>SUM(T165:T178)</f>
        <v>0</v>
      </c>
      <c r="AR164" s="116" t="s">
        <v>81</v>
      </c>
      <c r="AT164" s="123" t="s">
        <v>75</v>
      </c>
      <c r="AU164" s="123" t="s">
        <v>81</v>
      </c>
      <c r="AY164" s="116" t="s">
        <v>118</v>
      </c>
      <c r="BK164" s="124">
        <f>SUM(BK165:BK178)</f>
        <v>0</v>
      </c>
    </row>
    <row r="165" spans="2:65" s="1" customFormat="1" ht="16.5" customHeight="1">
      <c r="B165" s="127"/>
      <c r="C165" s="128" t="s">
        <v>232</v>
      </c>
      <c r="D165" s="128" t="s">
        <v>120</v>
      </c>
      <c r="E165" s="129" t="s">
        <v>233</v>
      </c>
      <c r="F165" s="130" t="s">
        <v>234</v>
      </c>
      <c r="G165" s="131" t="s">
        <v>235</v>
      </c>
      <c r="H165" s="132">
        <v>107.1</v>
      </c>
      <c r="I165" s="133"/>
      <c r="J165" s="134">
        <f>ROUND(I165*H165,2)</f>
        <v>0</v>
      </c>
      <c r="K165" s="130" t="s">
        <v>1</v>
      </c>
      <c r="L165" s="31"/>
      <c r="M165" s="135" t="s">
        <v>1</v>
      </c>
      <c r="N165" s="136" t="s">
        <v>41</v>
      </c>
      <c r="P165" s="137">
        <f>O165*H165</f>
        <v>0</v>
      </c>
      <c r="Q165" s="137">
        <v>0</v>
      </c>
      <c r="R165" s="137">
        <f>Q165*H165</f>
        <v>0</v>
      </c>
      <c r="S165" s="137">
        <v>0</v>
      </c>
      <c r="T165" s="138">
        <f>S165*H165</f>
        <v>0</v>
      </c>
      <c r="AR165" s="139" t="s">
        <v>125</v>
      </c>
      <c r="AT165" s="139" t="s">
        <v>120</v>
      </c>
      <c r="AU165" s="139" t="s">
        <v>85</v>
      </c>
      <c r="AY165" s="16" t="s">
        <v>118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6" t="s">
        <v>81</v>
      </c>
      <c r="BK165" s="140">
        <f>ROUND(I165*H165,2)</f>
        <v>0</v>
      </c>
      <c r="BL165" s="16" t="s">
        <v>125</v>
      </c>
      <c r="BM165" s="139" t="s">
        <v>236</v>
      </c>
    </row>
    <row r="166" spans="2:65" s="1" customFormat="1" ht="21.75" customHeight="1">
      <c r="B166" s="127"/>
      <c r="C166" s="128" t="s">
        <v>237</v>
      </c>
      <c r="D166" s="128" t="s">
        <v>120</v>
      </c>
      <c r="E166" s="129" t="s">
        <v>238</v>
      </c>
      <c r="F166" s="130" t="s">
        <v>239</v>
      </c>
      <c r="G166" s="131" t="s">
        <v>235</v>
      </c>
      <c r="H166" s="132">
        <v>201</v>
      </c>
      <c r="I166" s="133"/>
      <c r="J166" s="134">
        <f>ROUND(I166*H166,2)</f>
        <v>0</v>
      </c>
      <c r="K166" s="130" t="s">
        <v>124</v>
      </c>
      <c r="L166" s="31"/>
      <c r="M166" s="135" t="s">
        <v>1</v>
      </c>
      <c r="N166" s="136" t="s">
        <v>41</v>
      </c>
      <c r="P166" s="137">
        <f>O166*H166</f>
        <v>0</v>
      </c>
      <c r="Q166" s="137">
        <v>0</v>
      </c>
      <c r="R166" s="137">
        <f>Q166*H166</f>
        <v>0</v>
      </c>
      <c r="S166" s="137">
        <v>0</v>
      </c>
      <c r="T166" s="138">
        <f>S166*H166</f>
        <v>0</v>
      </c>
      <c r="AR166" s="139" t="s">
        <v>125</v>
      </c>
      <c r="AT166" s="139" t="s">
        <v>120</v>
      </c>
      <c r="AU166" s="139" t="s">
        <v>85</v>
      </c>
      <c r="AY166" s="16" t="s">
        <v>118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6" t="s">
        <v>81</v>
      </c>
      <c r="BK166" s="140">
        <f>ROUND(I166*H166,2)</f>
        <v>0</v>
      </c>
      <c r="BL166" s="16" t="s">
        <v>125</v>
      </c>
      <c r="BM166" s="139" t="s">
        <v>240</v>
      </c>
    </row>
    <row r="167" spans="2:65" s="12" customFormat="1" ht="11.25">
      <c r="B167" s="141"/>
      <c r="D167" s="142" t="s">
        <v>150</v>
      </c>
      <c r="E167" s="143" t="s">
        <v>83</v>
      </c>
      <c r="F167" s="144" t="s">
        <v>84</v>
      </c>
      <c r="H167" s="145">
        <v>201</v>
      </c>
      <c r="I167" s="146"/>
      <c r="L167" s="141"/>
      <c r="M167" s="147"/>
      <c r="T167" s="148"/>
      <c r="AT167" s="143" t="s">
        <v>150</v>
      </c>
      <c r="AU167" s="143" t="s">
        <v>85</v>
      </c>
      <c r="AV167" s="12" t="s">
        <v>85</v>
      </c>
      <c r="AW167" s="12" t="s">
        <v>32</v>
      </c>
      <c r="AX167" s="12" t="s">
        <v>81</v>
      </c>
      <c r="AY167" s="143" t="s">
        <v>118</v>
      </c>
    </row>
    <row r="168" spans="2:65" s="1" customFormat="1" ht="24.2" customHeight="1">
      <c r="B168" s="127"/>
      <c r="C168" s="128" t="s">
        <v>241</v>
      </c>
      <c r="D168" s="128" t="s">
        <v>120</v>
      </c>
      <c r="E168" s="129" t="s">
        <v>242</v>
      </c>
      <c r="F168" s="130" t="s">
        <v>243</v>
      </c>
      <c r="G168" s="131" t="s">
        <v>235</v>
      </c>
      <c r="H168" s="132">
        <v>3819</v>
      </c>
      <c r="I168" s="133"/>
      <c r="J168" s="134">
        <f>ROUND(I168*H168,2)</f>
        <v>0</v>
      </c>
      <c r="K168" s="130" t="s">
        <v>124</v>
      </c>
      <c r="L168" s="31"/>
      <c r="M168" s="135" t="s">
        <v>1</v>
      </c>
      <c r="N168" s="136" t="s">
        <v>41</v>
      </c>
      <c r="P168" s="137">
        <f>O168*H168</f>
        <v>0</v>
      </c>
      <c r="Q168" s="137">
        <v>0</v>
      </c>
      <c r="R168" s="137">
        <f>Q168*H168</f>
        <v>0</v>
      </c>
      <c r="S168" s="137">
        <v>0</v>
      </c>
      <c r="T168" s="138">
        <f>S168*H168</f>
        <v>0</v>
      </c>
      <c r="AR168" s="139" t="s">
        <v>125</v>
      </c>
      <c r="AT168" s="139" t="s">
        <v>120</v>
      </c>
      <c r="AU168" s="139" t="s">
        <v>85</v>
      </c>
      <c r="AY168" s="16" t="s">
        <v>118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6" t="s">
        <v>81</v>
      </c>
      <c r="BK168" s="140">
        <f>ROUND(I168*H168,2)</f>
        <v>0</v>
      </c>
      <c r="BL168" s="16" t="s">
        <v>125</v>
      </c>
      <c r="BM168" s="139" t="s">
        <v>244</v>
      </c>
    </row>
    <row r="169" spans="2:65" s="12" customFormat="1" ht="11.25">
      <c r="B169" s="141"/>
      <c r="D169" s="142" t="s">
        <v>150</v>
      </c>
      <c r="E169" s="143" t="s">
        <v>1</v>
      </c>
      <c r="F169" s="144" t="s">
        <v>245</v>
      </c>
      <c r="H169" s="145">
        <v>3819</v>
      </c>
      <c r="I169" s="146"/>
      <c r="L169" s="141"/>
      <c r="M169" s="147"/>
      <c r="T169" s="148"/>
      <c r="AT169" s="143" t="s">
        <v>150</v>
      </c>
      <c r="AU169" s="143" t="s">
        <v>85</v>
      </c>
      <c r="AV169" s="12" t="s">
        <v>85</v>
      </c>
      <c r="AW169" s="12" t="s">
        <v>32</v>
      </c>
      <c r="AX169" s="12" t="s">
        <v>81</v>
      </c>
      <c r="AY169" s="143" t="s">
        <v>118</v>
      </c>
    </row>
    <row r="170" spans="2:65" s="1" customFormat="1" ht="21.75" customHeight="1">
      <c r="B170" s="127"/>
      <c r="C170" s="128" t="s">
        <v>246</v>
      </c>
      <c r="D170" s="128" t="s">
        <v>120</v>
      </c>
      <c r="E170" s="129" t="s">
        <v>247</v>
      </c>
      <c r="F170" s="130" t="s">
        <v>248</v>
      </c>
      <c r="G170" s="131" t="s">
        <v>235</v>
      </c>
      <c r="H170" s="132">
        <v>22.96</v>
      </c>
      <c r="I170" s="133"/>
      <c r="J170" s="134">
        <f>ROUND(I170*H170,2)</f>
        <v>0</v>
      </c>
      <c r="K170" s="130" t="s">
        <v>124</v>
      </c>
      <c r="L170" s="31"/>
      <c r="M170" s="135" t="s">
        <v>1</v>
      </c>
      <c r="N170" s="136" t="s">
        <v>41</v>
      </c>
      <c r="P170" s="137">
        <f>O170*H170</f>
        <v>0</v>
      </c>
      <c r="Q170" s="137">
        <v>0</v>
      </c>
      <c r="R170" s="137">
        <f>Q170*H170</f>
        <v>0</v>
      </c>
      <c r="S170" s="137">
        <v>0</v>
      </c>
      <c r="T170" s="138">
        <f>S170*H170</f>
        <v>0</v>
      </c>
      <c r="AR170" s="139" t="s">
        <v>125</v>
      </c>
      <c r="AT170" s="139" t="s">
        <v>120</v>
      </c>
      <c r="AU170" s="139" t="s">
        <v>85</v>
      </c>
      <c r="AY170" s="16" t="s">
        <v>118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6" t="s">
        <v>81</v>
      </c>
      <c r="BK170" s="140">
        <f>ROUND(I170*H170,2)</f>
        <v>0</v>
      </c>
      <c r="BL170" s="16" t="s">
        <v>125</v>
      </c>
      <c r="BM170" s="139" t="s">
        <v>249</v>
      </c>
    </row>
    <row r="171" spans="2:65" s="12" customFormat="1" ht="11.25">
      <c r="B171" s="141"/>
      <c r="D171" s="142" t="s">
        <v>150</v>
      </c>
      <c r="E171" s="143" t="s">
        <v>86</v>
      </c>
      <c r="F171" s="144" t="s">
        <v>250</v>
      </c>
      <c r="H171" s="145">
        <v>22.96</v>
      </c>
      <c r="I171" s="146"/>
      <c r="L171" s="141"/>
      <c r="M171" s="147"/>
      <c r="T171" s="148"/>
      <c r="AT171" s="143" t="s">
        <v>150</v>
      </c>
      <c r="AU171" s="143" t="s">
        <v>85</v>
      </c>
      <c r="AV171" s="12" t="s">
        <v>85</v>
      </c>
      <c r="AW171" s="12" t="s">
        <v>32</v>
      </c>
      <c r="AX171" s="12" t="s">
        <v>81</v>
      </c>
      <c r="AY171" s="143" t="s">
        <v>118</v>
      </c>
    </row>
    <row r="172" spans="2:65" s="1" customFormat="1" ht="24.2" customHeight="1">
      <c r="B172" s="127"/>
      <c r="C172" s="128" t="s">
        <v>251</v>
      </c>
      <c r="D172" s="128" t="s">
        <v>120</v>
      </c>
      <c r="E172" s="129" t="s">
        <v>252</v>
      </c>
      <c r="F172" s="130" t="s">
        <v>253</v>
      </c>
      <c r="G172" s="131" t="s">
        <v>235</v>
      </c>
      <c r="H172" s="132">
        <v>436.24</v>
      </c>
      <c r="I172" s="133"/>
      <c r="J172" s="134">
        <f>ROUND(I172*H172,2)</f>
        <v>0</v>
      </c>
      <c r="K172" s="130" t="s">
        <v>124</v>
      </c>
      <c r="L172" s="31"/>
      <c r="M172" s="135" t="s">
        <v>1</v>
      </c>
      <c r="N172" s="136" t="s">
        <v>41</v>
      </c>
      <c r="P172" s="137">
        <f>O172*H172</f>
        <v>0</v>
      </c>
      <c r="Q172" s="137">
        <v>0</v>
      </c>
      <c r="R172" s="137">
        <f>Q172*H172</f>
        <v>0</v>
      </c>
      <c r="S172" s="137">
        <v>0</v>
      </c>
      <c r="T172" s="138">
        <f>S172*H172</f>
        <v>0</v>
      </c>
      <c r="AR172" s="139" t="s">
        <v>125</v>
      </c>
      <c r="AT172" s="139" t="s">
        <v>120</v>
      </c>
      <c r="AU172" s="139" t="s">
        <v>85</v>
      </c>
      <c r="AY172" s="16" t="s">
        <v>118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6" t="s">
        <v>81</v>
      </c>
      <c r="BK172" s="140">
        <f>ROUND(I172*H172,2)</f>
        <v>0</v>
      </c>
      <c r="BL172" s="16" t="s">
        <v>125</v>
      </c>
      <c r="BM172" s="139" t="s">
        <v>254</v>
      </c>
    </row>
    <row r="173" spans="2:65" s="12" customFormat="1" ht="11.25">
      <c r="B173" s="141"/>
      <c r="D173" s="142" t="s">
        <v>150</v>
      </c>
      <c r="E173" s="143" t="s">
        <v>1</v>
      </c>
      <c r="F173" s="144" t="s">
        <v>255</v>
      </c>
      <c r="H173" s="145">
        <v>436.24</v>
      </c>
      <c r="I173" s="146"/>
      <c r="L173" s="141"/>
      <c r="M173" s="147"/>
      <c r="T173" s="148"/>
      <c r="AT173" s="143" t="s">
        <v>150</v>
      </c>
      <c r="AU173" s="143" t="s">
        <v>85</v>
      </c>
      <c r="AV173" s="12" t="s">
        <v>85</v>
      </c>
      <c r="AW173" s="12" t="s">
        <v>32</v>
      </c>
      <c r="AX173" s="12" t="s">
        <v>81</v>
      </c>
      <c r="AY173" s="143" t="s">
        <v>118</v>
      </c>
    </row>
    <row r="174" spans="2:65" s="1" customFormat="1" ht="24.2" customHeight="1">
      <c r="B174" s="127"/>
      <c r="C174" s="128" t="s">
        <v>256</v>
      </c>
      <c r="D174" s="128" t="s">
        <v>120</v>
      </c>
      <c r="E174" s="129" t="s">
        <v>257</v>
      </c>
      <c r="F174" s="130" t="s">
        <v>258</v>
      </c>
      <c r="G174" s="131" t="s">
        <v>235</v>
      </c>
      <c r="H174" s="132">
        <v>331.06</v>
      </c>
      <c r="I174" s="133"/>
      <c r="J174" s="134">
        <f>ROUND(I174*H174,2)</f>
        <v>0</v>
      </c>
      <c r="K174" s="130" t="s">
        <v>124</v>
      </c>
      <c r="L174" s="31"/>
      <c r="M174" s="135" t="s">
        <v>1</v>
      </c>
      <c r="N174" s="136" t="s">
        <v>41</v>
      </c>
      <c r="P174" s="137">
        <f>O174*H174</f>
        <v>0</v>
      </c>
      <c r="Q174" s="137">
        <v>0</v>
      </c>
      <c r="R174" s="137">
        <f>Q174*H174</f>
        <v>0</v>
      </c>
      <c r="S174" s="137">
        <v>0</v>
      </c>
      <c r="T174" s="138">
        <f>S174*H174</f>
        <v>0</v>
      </c>
      <c r="AR174" s="139" t="s">
        <v>125</v>
      </c>
      <c r="AT174" s="139" t="s">
        <v>120</v>
      </c>
      <c r="AU174" s="139" t="s">
        <v>85</v>
      </c>
      <c r="AY174" s="16" t="s">
        <v>118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6" t="s">
        <v>81</v>
      </c>
      <c r="BK174" s="140">
        <f>ROUND(I174*H174,2)</f>
        <v>0</v>
      </c>
      <c r="BL174" s="16" t="s">
        <v>125</v>
      </c>
      <c r="BM174" s="139" t="s">
        <v>259</v>
      </c>
    </row>
    <row r="175" spans="2:65" s="1" customFormat="1" ht="33" customHeight="1">
      <c r="B175" s="127"/>
      <c r="C175" s="128" t="s">
        <v>260</v>
      </c>
      <c r="D175" s="128" t="s">
        <v>120</v>
      </c>
      <c r="E175" s="129" t="s">
        <v>261</v>
      </c>
      <c r="F175" s="130" t="s">
        <v>262</v>
      </c>
      <c r="G175" s="131" t="s">
        <v>235</v>
      </c>
      <c r="H175" s="132">
        <v>22.96</v>
      </c>
      <c r="I175" s="133"/>
      <c r="J175" s="134">
        <f>ROUND(I175*H175,2)</f>
        <v>0</v>
      </c>
      <c r="K175" s="130" t="s">
        <v>124</v>
      </c>
      <c r="L175" s="31"/>
      <c r="M175" s="135" t="s">
        <v>1</v>
      </c>
      <c r="N175" s="136" t="s">
        <v>41</v>
      </c>
      <c r="P175" s="137">
        <f>O175*H175</f>
        <v>0</v>
      </c>
      <c r="Q175" s="137">
        <v>0</v>
      </c>
      <c r="R175" s="137">
        <f>Q175*H175</f>
        <v>0</v>
      </c>
      <c r="S175" s="137">
        <v>0</v>
      </c>
      <c r="T175" s="138">
        <f>S175*H175</f>
        <v>0</v>
      </c>
      <c r="AR175" s="139" t="s">
        <v>125</v>
      </c>
      <c r="AT175" s="139" t="s">
        <v>120</v>
      </c>
      <c r="AU175" s="139" t="s">
        <v>85</v>
      </c>
      <c r="AY175" s="16" t="s">
        <v>118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6" t="s">
        <v>81</v>
      </c>
      <c r="BK175" s="140">
        <f>ROUND(I175*H175,2)</f>
        <v>0</v>
      </c>
      <c r="BL175" s="16" t="s">
        <v>125</v>
      </c>
      <c r="BM175" s="139" t="s">
        <v>263</v>
      </c>
    </row>
    <row r="176" spans="2:65" s="12" customFormat="1" ht="11.25">
      <c r="B176" s="141"/>
      <c r="D176" s="142" t="s">
        <v>150</v>
      </c>
      <c r="E176" s="143" t="s">
        <v>1</v>
      </c>
      <c r="F176" s="144" t="s">
        <v>86</v>
      </c>
      <c r="H176" s="145">
        <v>22.96</v>
      </c>
      <c r="I176" s="146"/>
      <c r="L176" s="141"/>
      <c r="M176" s="147"/>
      <c r="T176" s="148"/>
      <c r="AT176" s="143" t="s">
        <v>150</v>
      </c>
      <c r="AU176" s="143" t="s">
        <v>85</v>
      </c>
      <c r="AV176" s="12" t="s">
        <v>85</v>
      </c>
      <c r="AW176" s="12" t="s">
        <v>32</v>
      </c>
      <c r="AX176" s="12" t="s">
        <v>81</v>
      </c>
      <c r="AY176" s="143" t="s">
        <v>118</v>
      </c>
    </row>
    <row r="177" spans="2:65" s="1" customFormat="1" ht="33" customHeight="1">
      <c r="B177" s="127"/>
      <c r="C177" s="128" t="s">
        <v>264</v>
      </c>
      <c r="D177" s="128" t="s">
        <v>120</v>
      </c>
      <c r="E177" s="129" t="s">
        <v>265</v>
      </c>
      <c r="F177" s="130" t="s">
        <v>266</v>
      </c>
      <c r="G177" s="131" t="s">
        <v>235</v>
      </c>
      <c r="H177" s="132">
        <v>79.2</v>
      </c>
      <c r="I177" s="133"/>
      <c r="J177" s="134">
        <f>ROUND(I177*H177,2)</f>
        <v>0</v>
      </c>
      <c r="K177" s="130" t="s">
        <v>124</v>
      </c>
      <c r="L177" s="31"/>
      <c r="M177" s="135" t="s">
        <v>1</v>
      </c>
      <c r="N177" s="136" t="s">
        <v>41</v>
      </c>
      <c r="P177" s="137">
        <f>O177*H177</f>
        <v>0</v>
      </c>
      <c r="Q177" s="137">
        <v>0</v>
      </c>
      <c r="R177" s="137">
        <f>Q177*H177</f>
        <v>0</v>
      </c>
      <c r="S177" s="137">
        <v>0</v>
      </c>
      <c r="T177" s="138">
        <f>S177*H177</f>
        <v>0</v>
      </c>
      <c r="AR177" s="139" t="s">
        <v>125</v>
      </c>
      <c r="AT177" s="139" t="s">
        <v>120</v>
      </c>
      <c r="AU177" s="139" t="s">
        <v>85</v>
      </c>
      <c r="AY177" s="16" t="s">
        <v>118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6" t="s">
        <v>81</v>
      </c>
      <c r="BK177" s="140">
        <f>ROUND(I177*H177,2)</f>
        <v>0</v>
      </c>
      <c r="BL177" s="16" t="s">
        <v>125</v>
      </c>
      <c r="BM177" s="139" t="s">
        <v>267</v>
      </c>
    </row>
    <row r="178" spans="2:65" s="1" customFormat="1" ht="44.25" customHeight="1">
      <c r="B178" s="127"/>
      <c r="C178" s="128" t="s">
        <v>268</v>
      </c>
      <c r="D178" s="128" t="s">
        <v>120</v>
      </c>
      <c r="E178" s="129" t="s">
        <v>269</v>
      </c>
      <c r="F178" s="130" t="s">
        <v>270</v>
      </c>
      <c r="G178" s="131" t="s">
        <v>235</v>
      </c>
      <c r="H178" s="132">
        <v>360</v>
      </c>
      <c r="I178" s="133"/>
      <c r="J178" s="134">
        <f>ROUND(I178*H178,2)</f>
        <v>0</v>
      </c>
      <c r="K178" s="130" t="s">
        <v>124</v>
      </c>
      <c r="L178" s="31"/>
      <c r="M178" s="135" t="s">
        <v>1</v>
      </c>
      <c r="N178" s="136" t="s">
        <v>41</v>
      </c>
      <c r="P178" s="137">
        <f>O178*H178</f>
        <v>0</v>
      </c>
      <c r="Q178" s="137">
        <v>0</v>
      </c>
      <c r="R178" s="137">
        <f>Q178*H178</f>
        <v>0</v>
      </c>
      <c r="S178" s="137">
        <v>0</v>
      </c>
      <c r="T178" s="138">
        <f>S178*H178</f>
        <v>0</v>
      </c>
      <c r="AR178" s="139" t="s">
        <v>125</v>
      </c>
      <c r="AT178" s="139" t="s">
        <v>120</v>
      </c>
      <c r="AU178" s="139" t="s">
        <v>85</v>
      </c>
      <c r="AY178" s="16" t="s">
        <v>118</v>
      </c>
      <c r="BE178" s="140">
        <f>IF(N178="základní",J178,0)</f>
        <v>0</v>
      </c>
      <c r="BF178" s="140">
        <f>IF(N178="snížená",J178,0)</f>
        <v>0</v>
      </c>
      <c r="BG178" s="140">
        <f>IF(N178="zákl. přenesená",J178,0)</f>
        <v>0</v>
      </c>
      <c r="BH178" s="140">
        <f>IF(N178="sníž. přenesená",J178,0)</f>
        <v>0</v>
      </c>
      <c r="BI178" s="140">
        <f>IF(N178="nulová",J178,0)</f>
        <v>0</v>
      </c>
      <c r="BJ178" s="16" t="s">
        <v>81</v>
      </c>
      <c r="BK178" s="140">
        <f>ROUND(I178*H178,2)</f>
        <v>0</v>
      </c>
      <c r="BL178" s="16" t="s">
        <v>125</v>
      </c>
      <c r="BM178" s="139" t="s">
        <v>271</v>
      </c>
    </row>
    <row r="179" spans="2:65" s="11" customFormat="1" ht="22.9" customHeight="1">
      <c r="B179" s="115"/>
      <c r="D179" s="116" t="s">
        <v>75</v>
      </c>
      <c r="E179" s="125" t="s">
        <v>272</v>
      </c>
      <c r="F179" s="125" t="s">
        <v>273</v>
      </c>
      <c r="I179" s="118"/>
      <c r="J179" s="126">
        <f>BK179</f>
        <v>0</v>
      </c>
      <c r="L179" s="115"/>
      <c r="M179" s="120"/>
      <c r="P179" s="121">
        <f>P180</f>
        <v>0</v>
      </c>
      <c r="R179" s="121">
        <f>R180</f>
        <v>0</v>
      </c>
      <c r="T179" s="122">
        <f>T180</f>
        <v>0</v>
      </c>
      <c r="AR179" s="116" t="s">
        <v>81</v>
      </c>
      <c r="AT179" s="123" t="s">
        <v>75</v>
      </c>
      <c r="AU179" s="123" t="s">
        <v>81</v>
      </c>
      <c r="AY179" s="116" t="s">
        <v>118</v>
      </c>
      <c r="BK179" s="124">
        <f>BK180</f>
        <v>0</v>
      </c>
    </row>
    <row r="180" spans="2:65" s="1" customFormat="1" ht="24.2" customHeight="1">
      <c r="B180" s="127"/>
      <c r="C180" s="128" t="s">
        <v>274</v>
      </c>
      <c r="D180" s="128" t="s">
        <v>120</v>
      </c>
      <c r="E180" s="129" t="s">
        <v>275</v>
      </c>
      <c r="F180" s="130" t="s">
        <v>276</v>
      </c>
      <c r="G180" s="131" t="s">
        <v>235</v>
      </c>
      <c r="H180" s="132">
        <v>483.834</v>
      </c>
      <c r="I180" s="133"/>
      <c r="J180" s="134">
        <f>ROUND(I180*H180,2)</f>
        <v>0</v>
      </c>
      <c r="K180" s="130" t="s">
        <v>124</v>
      </c>
      <c r="L180" s="31"/>
      <c r="M180" s="135" t="s">
        <v>1</v>
      </c>
      <c r="N180" s="136" t="s">
        <v>41</v>
      </c>
      <c r="P180" s="137">
        <f>O180*H180</f>
        <v>0</v>
      </c>
      <c r="Q180" s="137">
        <v>0</v>
      </c>
      <c r="R180" s="137">
        <f>Q180*H180</f>
        <v>0</v>
      </c>
      <c r="S180" s="137">
        <v>0</v>
      </c>
      <c r="T180" s="138">
        <f>S180*H180</f>
        <v>0</v>
      </c>
      <c r="AR180" s="139" t="s">
        <v>125</v>
      </c>
      <c r="AT180" s="139" t="s">
        <v>120</v>
      </c>
      <c r="AU180" s="139" t="s">
        <v>85</v>
      </c>
      <c r="AY180" s="16" t="s">
        <v>118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6" t="s">
        <v>81</v>
      </c>
      <c r="BK180" s="140">
        <f>ROUND(I180*H180,2)</f>
        <v>0</v>
      </c>
      <c r="BL180" s="16" t="s">
        <v>125</v>
      </c>
      <c r="BM180" s="139" t="s">
        <v>277</v>
      </c>
    </row>
    <row r="181" spans="2:65" s="11" customFormat="1" ht="25.9" customHeight="1">
      <c r="B181" s="115"/>
      <c r="D181" s="116" t="s">
        <v>75</v>
      </c>
      <c r="E181" s="117" t="s">
        <v>278</v>
      </c>
      <c r="F181" s="117" t="s">
        <v>279</v>
      </c>
      <c r="I181" s="118"/>
      <c r="J181" s="119">
        <f>BK181</f>
        <v>0</v>
      </c>
      <c r="L181" s="115"/>
      <c r="M181" s="120"/>
      <c r="P181" s="121">
        <f>P182+P184</f>
        <v>0</v>
      </c>
      <c r="R181" s="121">
        <f>R182+R184</f>
        <v>0</v>
      </c>
      <c r="T181" s="122">
        <f>T182+T184</f>
        <v>0</v>
      </c>
      <c r="AR181" s="116" t="s">
        <v>138</v>
      </c>
      <c r="AT181" s="123" t="s">
        <v>75</v>
      </c>
      <c r="AU181" s="123" t="s">
        <v>76</v>
      </c>
      <c r="AY181" s="116" t="s">
        <v>118</v>
      </c>
      <c r="BK181" s="124">
        <f>BK182+BK184</f>
        <v>0</v>
      </c>
    </row>
    <row r="182" spans="2:65" s="11" customFormat="1" ht="22.9" customHeight="1">
      <c r="B182" s="115"/>
      <c r="D182" s="116" t="s">
        <v>75</v>
      </c>
      <c r="E182" s="125" t="s">
        <v>280</v>
      </c>
      <c r="F182" s="125" t="s">
        <v>281</v>
      </c>
      <c r="I182" s="118"/>
      <c r="J182" s="126">
        <f>BK182</f>
        <v>0</v>
      </c>
      <c r="L182" s="115"/>
      <c r="M182" s="120"/>
      <c r="P182" s="121">
        <f>P183</f>
        <v>0</v>
      </c>
      <c r="R182" s="121">
        <f>R183</f>
        <v>0</v>
      </c>
      <c r="T182" s="122">
        <f>T183</f>
        <v>0</v>
      </c>
      <c r="AR182" s="116" t="s">
        <v>138</v>
      </c>
      <c r="AT182" s="123" t="s">
        <v>75</v>
      </c>
      <c r="AU182" s="123" t="s">
        <v>81</v>
      </c>
      <c r="AY182" s="116" t="s">
        <v>118</v>
      </c>
      <c r="BK182" s="124">
        <f>BK183</f>
        <v>0</v>
      </c>
    </row>
    <row r="183" spans="2:65" s="1" customFormat="1" ht="16.5" customHeight="1">
      <c r="B183" s="127"/>
      <c r="C183" s="128" t="s">
        <v>282</v>
      </c>
      <c r="D183" s="128" t="s">
        <v>120</v>
      </c>
      <c r="E183" s="129" t="s">
        <v>283</v>
      </c>
      <c r="F183" s="130" t="s">
        <v>281</v>
      </c>
      <c r="G183" s="131" t="s">
        <v>284</v>
      </c>
      <c r="H183" s="132">
        <v>1</v>
      </c>
      <c r="I183" s="133"/>
      <c r="J183" s="134">
        <f>ROUND(I183*H183,2)</f>
        <v>0</v>
      </c>
      <c r="K183" s="130" t="s">
        <v>124</v>
      </c>
      <c r="L183" s="31"/>
      <c r="M183" s="135" t="s">
        <v>1</v>
      </c>
      <c r="N183" s="136" t="s">
        <v>41</v>
      </c>
      <c r="P183" s="137">
        <f>O183*H183</f>
        <v>0</v>
      </c>
      <c r="Q183" s="137">
        <v>0</v>
      </c>
      <c r="R183" s="137">
        <f>Q183*H183</f>
        <v>0</v>
      </c>
      <c r="S183" s="137">
        <v>0</v>
      </c>
      <c r="T183" s="138">
        <f>S183*H183</f>
        <v>0</v>
      </c>
      <c r="AR183" s="139" t="s">
        <v>285</v>
      </c>
      <c r="AT183" s="139" t="s">
        <v>120</v>
      </c>
      <c r="AU183" s="139" t="s">
        <v>85</v>
      </c>
      <c r="AY183" s="16" t="s">
        <v>118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6" t="s">
        <v>81</v>
      </c>
      <c r="BK183" s="140">
        <f>ROUND(I183*H183,2)</f>
        <v>0</v>
      </c>
      <c r="BL183" s="16" t="s">
        <v>285</v>
      </c>
      <c r="BM183" s="139" t="s">
        <v>286</v>
      </c>
    </row>
    <row r="184" spans="2:65" s="11" customFormat="1" ht="22.9" customHeight="1">
      <c r="B184" s="115"/>
      <c r="D184" s="116" t="s">
        <v>75</v>
      </c>
      <c r="E184" s="125" t="s">
        <v>287</v>
      </c>
      <c r="F184" s="125" t="s">
        <v>288</v>
      </c>
      <c r="I184" s="118"/>
      <c r="J184" s="126">
        <f>BK184</f>
        <v>0</v>
      </c>
      <c r="L184" s="115"/>
      <c r="M184" s="120"/>
      <c r="P184" s="121">
        <f>P185</f>
        <v>0</v>
      </c>
      <c r="R184" s="121">
        <f>R185</f>
        <v>0</v>
      </c>
      <c r="T184" s="122">
        <f>T185</f>
        <v>0</v>
      </c>
      <c r="AR184" s="116" t="s">
        <v>138</v>
      </c>
      <c r="AT184" s="123" t="s">
        <v>75</v>
      </c>
      <c r="AU184" s="123" t="s">
        <v>81</v>
      </c>
      <c r="AY184" s="116" t="s">
        <v>118</v>
      </c>
      <c r="BK184" s="124">
        <f>BK185</f>
        <v>0</v>
      </c>
    </row>
    <row r="185" spans="2:65" s="1" customFormat="1" ht="16.5" customHeight="1">
      <c r="B185" s="127"/>
      <c r="C185" s="128" t="s">
        <v>289</v>
      </c>
      <c r="D185" s="128" t="s">
        <v>120</v>
      </c>
      <c r="E185" s="129" t="s">
        <v>290</v>
      </c>
      <c r="F185" s="130" t="s">
        <v>291</v>
      </c>
      <c r="G185" s="131" t="s">
        <v>284</v>
      </c>
      <c r="H185" s="132">
        <v>1</v>
      </c>
      <c r="I185" s="133"/>
      <c r="J185" s="134">
        <f>ROUND(I185*H185,2)</f>
        <v>0</v>
      </c>
      <c r="K185" s="130" t="s">
        <v>124</v>
      </c>
      <c r="L185" s="31"/>
      <c r="M185" s="172" t="s">
        <v>1</v>
      </c>
      <c r="N185" s="173" t="s">
        <v>41</v>
      </c>
      <c r="O185" s="174"/>
      <c r="P185" s="175">
        <f>O185*H185</f>
        <v>0</v>
      </c>
      <c r="Q185" s="175">
        <v>0</v>
      </c>
      <c r="R185" s="175">
        <f>Q185*H185</f>
        <v>0</v>
      </c>
      <c r="S185" s="175">
        <v>0</v>
      </c>
      <c r="T185" s="176">
        <f>S185*H185</f>
        <v>0</v>
      </c>
      <c r="AR185" s="139" t="s">
        <v>285</v>
      </c>
      <c r="AT185" s="139" t="s">
        <v>120</v>
      </c>
      <c r="AU185" s="139" t="s">
        <v>85</v>
      </c>
      <c r="AY185" s="16" t="s">
        <v>118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6" t="s">
        <v>81</v>
      </c>
      <c r="BK185" s="140">
        <f>ROUND(I185*H185,2)</f>
        <v>0</v>
      </c>
      <c r="BL185" s="16" t="s">
        <v>285</v>
      </c>
      <c r="BM185" s="139" t="s">
        <v>292</v>
      </c>
    </row>
    <row r="186" spans="2:65" s="1" customFormat="1" ht="6.95" customHeight="1">
      <c r="B186" s="43"/>
      <c r="C186" s="44"/>
      <c r="D186" s="44"/>
      <c r="E186" s="44"/>
      <c r="F186" s="44"/>
      <c r="G186" s="44"/>
      <c r="H186" s="44"/>
      <c r="I186" s="44"/>
      <c r="J186" s="44"/>
      <c r="K186" s="44"/>
      <c r="L186" s="31"/>
    </row>
  </sheetData>
  <autoFilter ref="C120:K185" xr:uid="{00000000-0009-0000-0000-000001000000}"/>
  <mergeCells count="6">
    <mergeCell ref="L2:V2"/>
    <mergeCell ref="E7:H7"/>
    <mergeCell ref="E16:H16"/>
    <mergeCell ref="E25:H25"/>
    <mergeCell ref="E85:H85"/>
    <mergeCell ref="E113:H11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2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293</v>
      </c>
      <c r="H4" s="19"/>
    </row>
    <row r="5" spans="2:8" ht="12" customHeight="1">
      <c r="B5" s="19"/>
      <c r="C5" s="23" t="s">
        <v>13</v>
      </c>
      <c r="D5" s="193" t="s">
        <v>14</v>
      </c>
      <c r="E5" s="189"/>
      <c r="F5" s="189"/>
      <c r="H5" s="19"/>
    </row>
    <row r="6" spans="2:8" ht="36.950000000000003" customHeight="1">
      <c r="B6" s="19"/>
      <c r="C6" s="25" t="s">
        <v>16</v>
      </c>
      <c r="D6" s="190" t="s">
        <v>17</v>
      </c>
      <c r="E6" s="189"/>
      <c r="F6" s="189"/>
      <c r="H6" s="19"/>
    </row>
    <row r="7" spans="2:8" ht="16.5" customHeight="1">
      <c r="B7" s="19"/>
      <c r="C7" s="26" t="s">
        <v>22</v>
      </c>
      <c r="D7" s="51" t="str">
        <f>'Rekapitulace stavby'!AN8</f>
        <v>5. 12. 2023</v>
      </c>
      <c r="H7" s="19"/>
    </row>
    <row r="8" spans="2:8" s="1" customFormat="1" ht="10.9" customHeight="1">
      <c r="B8" s="31"/>
      <c r="H8" s="31"/>
    </row>
    <row r="9" spans="2:8" s="10" customFormat="1" ht="29.25" customHeight="1">
      <c r="B9" s="107"/>
      <c r="C9" s="108" t="s">
        <v>57</v>
      </c>
      <c r="D9" s="109" t="s">
        <v>58</v>
      </c>
      <c r="E9" s="109" t="s">
        <v>105</v>
      </c>
      <c r="F9" s="110" t="s">
        <v>294</v>
      </c>
      <c r="H9" s="107"/>
    </row>
    <row r="10" spans="2:8" s="1" customFormat="1" ht="26.45" customHeight="1">
      <c r="B10" s="31"/>
      <c r="C10" s="177" t="s">
        <v>14</v>
      </c>
      <c r="D10" s="177" t="s">
        <v>17</v>
      </c>
      <c r="H10" s="31"/>
    </row>
    <row r="11" spans="2:8" s="1" customFormat="1" ht="16.899999999999999" customHeight="1">
      <c r="B11" s="31"/>
      <c r="C11" s="178" t="s">
        <v>83</v>
      </c>
      <c r="D11" s="179" t="s">
        <v>1</v>
      </c>
      <c r="E11" s="180" t="s">
        <v>1</v>
      </c>
      <c r="F11" s="181">
        <v>201</v>
      </c>
      <c r="H11" s="31"/>
    </row>
    <row r="12" spans="2:8" s="1" customFormat="1" ht="16.899999999999999" customHeight="1">
      <c r="B12" s="31"/>
      <c r="C12" s="182" t="s">
        <v>83</v>
      </c>
      <c r="D12" s="182" t="s">
        <v>84</v>
      </c>
      <c r="E12" s="16" t="s">
        <v>1</v>
      </c>
      <c r="F12" s="183">
        <v>201</v>
      </c>
      <c r="H12" s="31"/>
    </row>
    <row r="13" spans="2:8" s="1" customFormat="1" ht="16.899999999999999" customHeight="1">
      <c r="B13" s="31"/>
      <c r="C13" s="184" t="s">
        <v>295</v>
      </c>
      <c r="H13" s="31"/>
    </row>
    <row r="14" spans="2:8" s="1" customFormat="1" ht="16.899999999999999" customHeight="1">
      <c r="B14" s="31"/>
      <c r="C14" s="182" t="s">
        <v>238</v>
      </c>
      <c r="D14" s="182" t="s">
        <v>239</v>
      </c>
      <c r="E14" s="16" t="s">
        <v>235</v>
      </c>
      <c r="F14" s="183">
        <v>201</v>
      </c>
      <c r="H14" s="31"/>
    </row>
    <row r="15" spans="2:8" s="1" customFormat="1" ht="16.899999999999999" customHeight="1">
      <c r="B15" s="31"/>
      <c r="C15" s="182" t="s">
        <v>242</v>
      </c>
      <c r="D15" s="182" t="s">
        <v>243</v>
      </c>
      <c r="E15" s="16" t="s">
        <v>235</v>
      </c>
      <c r="F15" s="183">
        <v>3819</v>
      </c>
      <c r="H15" s="31"/>
    </row>
    <row r="16" spans="2:8" s="1" customFormat="1" ht="16.899999999999999" customHeight="1">
      <c r="B16" s="31"/>
      <c r="C16" s="182" t="s">
        <v>247</v>
      </c>
      <c r="D16" s="182" t="s">
        <v>248</v>
      </c>
      <c r="E16" s="16" t="s">
        <v>235</v>
      </c>
      <c r="F16" s="183">
        <v>22.96</v>
      </c>
      <c r="H16" s="31"/>
    </row>
    <row r="17" spans="2:8" s="1" customFormat="1" ht="16.899999999999999" customHeight="1">
      <c r="B17" s="31"/>
      <c r="C17" s="178" t="s">
        <v>86</v>
      </c>
      <c r="D17" s="179" t="s">
        <v>1</v>
      </c>
      <c r="E17" s="180" t="s">
        <v>1</v>
      </c>
      <c r="F17" s="181">
        <v>22.96</v>
      </c>
      <c r="H17" s="31"/>
    </row>
    <row r="18" spans="2:8" s="1" customFormat="1" ht="16.899999999999999" customHeight="1">
      <c r="B18" s="31"/>
      <c r="C18" s="182" t="s">
        <v>86</v>
      </c>
      <c r="D18" s="182" t="s">
        <v>250</v>
      </c>
      <c r="E18" s="16" t="s">
        <v>1</v>
      </c>
      <c r="F18" s="183">
        <v>22.96</v>
      </c>
      <c r="H18" s="31"/>
    </row>
    <row r="19" spans="2:8" s="1" customFormat="1" ht="16.899999999999999" customHeight="1">
      <c r="B19" s="31"/>
      <c r="C19" s="184" t="s">
        <v>295</v>
      </c>
      <c r="H19" s="31"/>
    </row>
    <row r="20" spans="2:8" s="1" customFormat="1" ht="16.899999999999999" customHeight="1">
      <c r="B20" s="31"/>
      <c r="C20" s="182" t="s">
        <v>247</v>
      </c>
      <c r="D20" s="182" t="s">
        <v>248</v>
      </c>
      <c r="E20" s="16" t="s">
        <v>235</v>
      </c>
      <c r="F20" s="183">
        <v>22.96</v>
      </c>
      <c r="H20" s="31"/>
    </row>
    <row r="21" spans="2:8" s="1" customFormat="1" ht="16.899999999999999" customHeight="1">
      <c r="B21" s="31"/>
      <c r="C21" s="182" t="s">
        <v>252</v>
      </c>
      <c r="D21" s="182" t="s">
        <v>253</v>
      </c>
      <c r="E21" s="16" t="s">
        <v>235</v>
      </c>
      <c r="F21" s="183">
        <v>436.24</v>
      </c>
      <c r="H21" s="31"/>
    </row>
    <row r="22" spans="2:8" s="1" customFormat="1" ht="22.5">
      <c r="B22" s="31"/>
      <c r="C22" s="182" t="s">
        <v>261</v>
      </c>
      <c r="D22" s="182" t="s">
        <v>262</v>
      </c>
      <c r="E22" s="16" t="s">
        <v>235</v>
      </c>
      <c r="F22" s="183">
        <v>22.96</v>
      </c>
      <c r="H22" s="31"/>
    </row>
    <row r="23" spans="2:8" s="1" customFormat="1" ht="7.35" customHeight="1">
      <c r="B23" s="43"/>
      <c r="C23" s="44"/>
      <c r="D23" s="44"/>
      <c r="E23" s="44"/>
      <c r="F23" s="44"/>
      <c r="G23" s="44"/>
      <c r="H23" s="31"/>
    </row>
    <row r="24" spans="2:8" s="1" customFormat="1" ht="11.25"/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Mesto1147 - Chodník u ČD ...</vt:lpstr>
      <vt:lpstr>Seznam figur</vt:lpstr>
      <vt:lpstr>'Mesto1147 - Chodník u ČD ...'!Názvy_tisku</vt:lpstr>
      <vt:lpstr>'Rekapitulace stavby'!Názvy_tisku</vt:lpstr>
      <vt:lpstr>'Seznam figur'!Názvy_tisku</vt:lpstr>
      <vt:lpstr>'Mesto1147 - Chodník u ČD 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Irena Fajfrová</cp:lastModifiedBy>
  <dcterms:created xsi:type="dcterms:W3CDTF">2023-12-07T12:09:05Z</dcterms:created>
  <dcterms:modified xsi:type="dcterms:W3CDTF">2023-12-07T12:10:04Z</dcterms:modified>
</cp:coreProperties>
</file>